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QA 1-2565\"/>
    </mc:Choice>
  </mc:AlternateContent>
  <bookViews>
    <workbookView xWindow="0" yWindow="0" windowWidth="23040" windowHeight="9072" firstSheet="2" activeTab="2"/>
  </bookViews>
  <sheets>
    <sheet name="แนวทาง-แม่โจ้" sheetId="4" r:id="rId1"/>
    <sheet name="แนวทาง-คณะ" sheetId="6" r:id="rId2"/>
    <sheet name="วิธีการคำนวณ-BA-TD" sheetId="2" r:id="rId3"/>
    <sheet name="สูตรการคำนวณ" sheetId="5" r:id="rId4"/>
  </sheets>
  <definedNames>
    <definedName name="OLE_LINK1" localSheetId="0">'แนวทาง-แม่โจ้'!$A$8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8" i="2" l="1"/>
  <c r="H30" i="2" l="1"/>
  <c r="H26" i="2"/>
  <c r="H21" i="2"/>
  <c r="H17" i="2"/>
  <c r="H13" i="2"/>
  <c r="H12" i="2"/>
  <c r="E46" i="2" l="1"/>
  <c r="E49" i="2"/>
  <c r="E51" i="2" s="1"/>
  <c r="E38" i="2"/>
  <c r="E39" i="2" s="1"/>
  <c r="E41" i="2"/>
  <c r="E43" i="2" s="1"/>
  <c r="E31" i="2"/>
  <c r="E27" i="2"/>
  <c r="E20" i="2"/>
  <c r="E12" i="2"/>
  <c r="E16" i="2"/>
  <c r="H101" i="2"/>
  <c r="E101" i="2"/>
  <c r="J101" i="2" s="1"/>
  <c r="H79" i="2"/>
  <c r="E79" i="2"/>
  <c r="H75" i="2"/>
  <c r="E75" i="2"/>
  <c r="H71" i="2"/>
  <c r="E71" i="2"/>
  <c r="J71" i="2" s="1"/>
  <c r="M71" i="2" s="1"/>
  <c r="H67" i="2"/>
  <c r="E67" i="2"/>
  <c r="J67" i="2" s="1"/>
  <c r="M67" i="2" s="1"/>
  <c r="H63" i="2"/>
  <c r="E63" i="2"/>
  <c r="H59" i="2"/>
  <c r="E59" i="2"/>
  <c r="J59" i="2" s="1"/>
  <c r="M59" i="2" s="1"/>
  <c r="J63" i="2" l="1"/>
  <c r="M101" i="2"/>
  <c r="K101" i="2"/>
  <c r="J79" i="2"/>
  <c r="M79" i="2" s="1"/>
  <c r="J75" i="2"/>
  <c r="M75" i="2" s="1"/>
  <c r="K71" i="2"/>
  <c r="K67" i="2"/>
  <c r="M63" i="2"/>
  <c r="K63" i="2"/>
  <c r="K59" i="2"/>
  <c r="K75" i="2" l="1"/>
  <c r="K79" i="2"/>
  <c r="R8" i="2"/>
  <c r="R15" i="2"/>
  <c r="Z15" i="2" l="1"/>
  <c r="Z3" i="2"/>
  <c r="N4" i="2"/>
  <c r="H51" i="2"/>
  <c r="H89" i="2"/>
  <c r="H93" i="2"/>
  <c r="E93" i="2"/>
  <c r="H47" i="2"/>
  <c r="E47" i="2"/>
  <c r="H97" i="2"/>
  <c r="E97" i="2"/>
  <c r="E89" i="2"/>
  <c r="H85" i="2"/>
  <c r="E85" i="2"/>
  <c r="J93" i="2" l="1"/>
  <c r="M93" i="2" s="1"/>
  <c r="J51" i="2"/>
  <c r="M51" i="2" s="1"/>
  <c r="J47" i="2"/>
  <c r="K47" i="2" s="1"/>
  <c r="J97" i="2"/>
  <c r="J85" i="2"/>
  <c r="J89" i="2"/>
  <c r="K51" i="2" l="1"/>
  <c r="K93" i="2"/>
  <c r="M89" i="2"/>
  <c r="M97" i="2"/>
  <c r="M85" i="2"/>
  <c r="M47" i="2"/>
  <c r="K97" i="2"/>
  <c r="K85" i="2"/>
  <c r="K89" i="2"/>
  <c r="H55" i="2"/>
  <c r="E55" i="2"/>
  <c r="H43" i="2"/>
  <c r="H39" i="2"/>
  <c r="H33" i="2"/>
  <c r="E33" i="2"/>
  <c r="H28" i="2"/>
  <c r="E28" i="2"/>
  <c r="H23" i="2"/>
  <c r="E23" i="2"/>
  <c r="H19" i="2"/>
  <c r="E19" i="2"/>
  <c r="H14" i="2"/>
  <c r="E14" i="2"/>
  <c r="J14" i="2" s="1"/>
  <c r="K13" i="2" s="1"/>
  <c r="J55" i="2" l="1"/>
  <c r="J33" i="2"/>
  <c r="J19" i="2"/>
  <c r="J39" i="2"/>
  <c r="J23" i="2"/>
  <c r="J28" i="2"/>
  <c r="J43" i="2"/>
  <c r="M43" i="2" s="1"/>
  <c r="M14" i="2"/>
  <c r="K14" i="2"/>
  <c r="M39" i="2" l="1"/>
  <c r="K39" i="2"/>
  <c r="K43" i="2"/>
  <c r="K28" i="2"/>
  <c r="K33" i="2"/>
  <c r="M23" i="2"/>
  <c r="M55" i="2"/>
  <c r="K55" i="2"/>
  <c r="M33" i="2"/>
  <c r="K23" i="2"/>
  <c r="M19" i="2"/>
  <c r="K19" i="2"/>
  <c r="M28" i="2"/>
  <c r="K104" i="2" l="1"/>
  <c r="Z2" i="2" s="1"/>
  <c r="Z4" i="2" s="1"/>
  <c r="Z14" i="2"/>
  <c r="Z16" i="2" s="1"/>
  <c r="Z8" i="2"/>
  <c r="Z9" i="2" s="1"/>
</calcChain>
</file>

<file path=xl/comments1.xml><?xml version="1.0" encoding="utf-8"?>
<comments xmlns="http://schemas.openxmlformats.org/spreadsheetml/2006/main">
  <authors>
    <author>Nittaya</author>
  </authors>
  <commentList>
    <comment ref="C10" authorId="0" shapeId="0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ภาระงานรวม / 4 Classes ที่มหาวิทยาลัยกำหนด (คำนวณให้เห็น Load)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108" authorId="0" shapeId="0">
      <text>
        <r>
          <rPr>
            <b/>
            <sz val="9"/>
            <color indexed="81"/>
            <rFont val="Tahoma"/>
            <family val="2"/>
          </rPr>
          <t>ประมาณการว่าอาจารย์สอน 1 รายวิชาต่อปีการศึกษา x 4 classes / 12 คน = 3 FTEs ของอาจารย์นอกคณะ</t>
        </r>
      </text>
    </comment>
  </commentList>
</comments>
</file>

<file path=xl/sharedStrings.xml><?xml version="1.0" encoding="utf-8"?>
<sst xmlns="http://schemas.openxmlformats.org/spreadsheetml/2006/main" count="421" uniqueCount="244">
  <si>
    <t xml:space="preserve">1. การคำนวณค่า FTE of student ในปัจจุบันกำหนดให้นักศึกษา 1 คน คิดเป็น 1 FTE </t>
  </si>
  <si>
    <t>2. อาจารย์ที่นำมาคิด FTE of Academic staff คือ อาจารย์ผู้รับผิดชอบหลักสูตร และอาจารย์ประจำหลักสูตรตาม มคอ.2 และหรืออาจารย์ที่ได้รับการแต่งตั้งให้ดำรงอาจารย์ประจำหลักสูตรเพิ่มเติม</t>
  </si>
  <si>
    <t xml:space="preserve">    (ไม่นับรายวิชาศึกษาทั่วไป (GE) แต่ทั้งนี้หากหลักสูตรต้องการคำนวณและวิเคราะห์สัดส่วนของรายวิชาศึกษาทั่วไปด้วยก็สามารถกระทำได้ โดยเขียนอธิบายเพิ่มเติมใน criterion)</t>
  </si>
  <si>
    <t xml:space="preserve">3. ภาระงานที่นำมาคำนวณ FTE คือ ภาระงานสอนเท่านั้น ไม่นับภาระงานวิจัย บริการวิชาการ หรือภาระงานอื่น ๆ </t>
  </si>
  <si>
    <t>4. ภาคการศึกษาที่นำมาคิด FTE กำหนดให้เป็นภาคการศึกษาที่ 1 และ 2 ภาคฤดูร้อนไม่นำมาคำนวณ</t>
  </si>
  <si>
    <t xml:space="preserve">5. กำหนดให้อาจารย์ 1 ท่าน มีภาระงานสอนมาตรฐาน 4 classes ต่อปีการศึกษา เท่ากับ 1 FTE สำหรับการคำนวณ FTE ตามเกณฑ์ AUN-QA </t>
  </si>
  <si>
    <t>6. กำหนดการคิดภาระงานสอนจริงในรายวิชาที่จะนำไปใช้ในการคำนวณ ดังนี้</t>
  </si>
  <si>
    <t xml:space="preserve">- classes บรรยาย 3 หน่วยกิต  </t>
  </si>
  <si>
    <t>นับเป็น 1 classes</t>
  </si>
  <si>
    <t xml:space="preserve">- classes ปฏิบัติ 3 หน่วยกิต    </t>
  </si>
  <si>
    <t xml:space="preserve">- classes บรรยาย + ปฏิบัติ รวม 3 หน่วยกิต </t>
  </si>
  <si>
    <t>นับเป็น 1.5 classes</t>
  </si>
  <si>
    <t>- classes สหกิจศึกษา/ฝึกงาน</t>
  </si>
  <si>
    <t>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</t>
  </si>
  <si>
    <t>- 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</t>
  </si>
  <si>
    <t>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</t>
  </si>
  <si>
    <t xml:space="preserve">7. ในการนำรายวิชาที่มีหลาย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</t>
  </si>
  <si>
    <t xml:space="preserve">    แต่ทั้งนี้ ต้องนับเฉพาะกลุ่มเรียนที่เป็นนักศึกษาของหลักสูตรของตนเอง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</t>
  </si>
  <si>
    <t xml:space="preserve">   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</t>
  </si>
  <si>
    <t xml:space="preserve">    จะสามารถนำมาคิดได้เพียง 1 classes คือ กลุ่มเรียนของนักศึกษาเศรษฐศาสตร์ระหว่างประเทศ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  </t>
  </si>
  <si>
    <t>8. การคำนวณ FTE of student, FTE of academic staff และ Staff-to-student Ratio หลักสูตรจะดำเนินการคำนวณด้วยหลักสูตรเอง เนื่องจาก ความแตกต่างของแต่หลักสูตรและเพื่อให้เกิดความเหมาะสม</t>
  </si>
  <si>
    <t xml:space="preserve">   ในการปฏิบัติงานจริงของแต่ละหลักสูตร โดยหลักสูตรจะประสานเพื่อขอข้อมูลพื้นฐานจากสำนักบริหารและพัฒนาวิชาการ ทั้งนี้ หากหลักสูตรดำเนินการคำนวณแล้วพบปัญหาหรือติดขัดประการใดให้นำเสนอเข้าที่ประชุมพิจารณาร่วมกันต่อไป</t>
  </si>
  <si>
    <t xml:space="preserve">9. เพื่อให้เกิดความเข้าใจไปในทิศทางเดียวกัน การคำนวณ FTEs ที่กำหนดในที่ประชุมครั้งนี้ใช้สำหรับการคำนวณ Teaching load สำหรับการประกันคุณภาพการศึกษาตามเกณฑ์ AUN-QA เท่านั้น </t>
  </si>
  <si>
    <t>ลำดับ</t>
  </si>
  <si>
    <t>วิชา</t>
  </si>
  <si>
    <t>จำนวนหน่วยกิต</t>
  </si>
  <si>
    <t>(บรรยาย-ปฏิบัติ-ศึกษาด้วยตนเอง)</t>
  </si>
  <si>
    <t>นับเป็นค่า FTE (Classes)</t>
  </si>
  <si>
    <t>หมายเหตุ</t>
  </si>
  <si>
    <t>รายวิชาบรรยาย</t>
  </si>
  <si>
    <t>3-0-6</t>
  </si>
  <si>
    <t>รายวิชาบรรยาย+ปฏิบัติ</t>
  </si>
  <si>
    <t>2-2-5</t>
  </si>
  <si>
    <t>รายวิชาที่เน้นการปฏิบัติ</t>
  </si>
  <si>
    <t>1-4-4</t>
  </si>
  <si>
    <t xml:space="preserve">รายวิชาสัมมนาตรี โท เอก </t>
  </si>
  <si>
    <t>0-2-1</t>
  </si>
  <si>
    <t>พท 497 สหกิจศึกษา TOBIZ</t>
  </si>
  <si>
    <t>0-270-0</t>
  </si>
  <si>
    <t xml:space="preserve"> แบ่งภาระงานโดยหาร 5 คน ของอาจารย์ผู้รับผิดชอบหลักสูตร</t>
  </si>
  <si>
    <t>พท 497 สหกิจศึกษา TD</t>
  </si>
  <si>
    <t>ไม่น้อยกว่า 16 สัปดาห์</t>
  </si>
  <si>
    <t>อาจารย์ผู้รับผิดชอบหลัก 75% และ หารให้อาจารย์อีก 25% (อ.ฝน อ.ปอ อ.อุ๊ อ.พิรุฬ อ.อั้น อ.โอ๊ต อ.แอ้ม และอ.กอล์ฟ)</t>
  </si>
  <si>
    <t xml:space="preserve">พท 498 </t>
  </si>
  <si>
    <t>คิดตามสัดส่วน อาจารย์ผู้รับผิดชอบหลัก(อ.วลัยลดา) 75% และ หารให้อาจารย์อีก 25% (อ.ฝน อ.ปอ อ.อุ๊ อ.พิรุฬ อ.อั้น อ.โอ๊ต อ.แอ้ม และอ.กอล์ฟ)</t>
  </si>
  <si>
    <t>พท 499</t>
  </si>
  <si>
    <t>กรณีมีนักศึกษาไปต่างประเทศ คิดตามสัดส่วน อาจารย์ผู้รับผิดชอบหลัก(อ.วินิตรา) 75% และ หารให้อาจารย์อีก 25% (อ.ฝน อ.ตาล อ.อุ๊)</t>
  </si>
  <si>
    <t>วิทยานิพนธ์</t>
  </si>
  <si>
    <t>0-18-0</t>
  </si>
  <si>
    <t>2*</t>
  </si>
  <si>
    <t xml:space="preserve"> คิดตามสัดส่วน อาจารย์ที่ปรึกษาหลัก 50% อาจารย์ที่ปรึกษาร่วม 25%</t>
  </si>
  <si>
    <t>ดุษฎีนิพนธ์</t>
  </si>
  <si>
    <t>0-36-0</t>
  </si>
  <si>
    <t>4*</t>
  </si>
  <si>
    <t>คิดตามสัดส่วน อาจารย์ที่ปรึกษาหลัก 50% อาจารย์ที่ปรึกษาร่วม 25%</t>
  </si>
  <si>
    <t>หมายเหตุ * คือการคิดค่า FTE ตามหน่วยกิต</t>
  </si>
  <si>
    <t xml:space="preserve">วันสุดท้ายของการเพิ่ม/ถอนรายวิชา คือ 22 พฤศจิกายน 2564 </t>
  </si>
  <si>
    <t xml:space="preserve">สามารถคำนวณและจัดส่งให้หลักสูตรได้ภายใน 1 ธันวาคม 2564 </t>
  </si>
  <si>
    <t>การคิด FTE ของอาจารย์รายบุคคล</t>
  </si>
  <si>
    <t>หลักสูตรปริญญาตรี สาขาวิชาพัฒนาการท่องเที่ยว</t>
  </si>
  <si>
    <t>การคิด FTE ของนักศึกษาในหลักสูตร</t>
  </si>
  <si>
    <t>student FTE</t>
  </si>
  <si>
    <t>FTE อาจารย์ในคณะ</t>
  </si>
  <si>
    <t>Regular class</t>
  </si>
  <si>
    <t>Students</t>
  </si>
  <si>
    <t xml:space="preserve">1 student = 1FTE </t>
  </si>
  <si>
    <t>Faculty only</t>
  </si>
  <si>
    <t>Academic staff FTE</t>
  </si>
  <si>
    <t xml:space="preserve">กำหนดให้อาจารย์ 1 ท่าน มีภาระงานสอนมาตรฐาน  </t>
  </si>
  <si>
    <t>1FTE=4classes</t>
  </si>
  <si>
    <t>ต่อปีการศึกษา</t>
  </si>
  <si>
    <t>independent study</t>
  </si>
  <si>
    <t>วิธีคิด</t>
  </si>
  <si>
    <t>1st year</t>
  </si>
  <si>
    <t xml:space="preserve">กำหนดให้นักศึกษา 1 คน </t>
  </si>
  <si>
    <t>Student FTE</t>
  </si>
  <si>
    <t xml:space="preserve">สำหรับการคำนวณ FTE ตามเกณฑ์ AUN-QA </t>
  </si>
  <si>
    <t>2nd year</t>
  </si>
  <si>
    <t>คิดเป็น 1 FTE</t>
  </si>
  <si>
    <t>3 year</t>
  </si>
  <si>
    <t>สัดส่วนอาจารย์ต่อนักศึกษา</t>
  </si>
  <si>
    <t xml:space="preserve"> 1 : 42.2014</t>
  </si>
  <si>
    <t>4 year</t>
  </si>
  <si>
    <t xml:space="preserve">รายวิชาในคณะ </t>
  </si>
  <si>
    <t>&gt;4 year</t>
  </si>
  <si>
    <t>FTE รวมอาจารย์ในและนอกคณะ</t>
  </si>
  <si>
    <t>อาจารย์ในคณะ (อาจารย์ในหลักสูตร)</t>
  </si>
  <si>
    <t>FTE</t>
  </si>
  <si>
    <t>all Faculties</t>
  </si>
  <si>
    <t>1st semester</t>
  </si>
  <si>
    <t>2nd semester</t>
  </si>
  <si>
    <t>Total class/year</t>
  </si>
  <si>
    <t>Load</t>
  </si>
  <si>
    <t>Academic staff</t>
  </si>
  <si>
    <t>designation</t>
  </si>
  <si>
    <t>Course</t>
  </si>
  <si>
    <t>Code</t>
  </si>
  <si>
    <t>Contribution</t>
  </si>
  <si>
    <t xml:space="preserve"> 1 : 27.5165</t>
  </si>
  <si>
    <t>อ.ดร.วัชรีวรรณ</t>
  </si>
  <si>
    <t>PAS</t>
  </si>
  <si>
    <t>จิตวิทยา</t>
  </si>
  <si>
    <t>พท242</t>
  </si>
  <si>
    <t>สหกิจศึกษา</t>
  </si>
  <si>
    <t>พท497</t>
  </si>
  <si>
    <t>TD</t>
  </si>
  <si>
    <t>ชั้นปีที่ 1-4</t>
  </si>
  <si>
    <t>FTE อาจารย์ในหลักสูตร</t>
  </si>
  <si>
    <t>Total classes</t>
  </si>
  <si>
    <t>อ.ดร.วลัยลดา</t>
  </si>
  <si>
    <t>กจก.ท่องเที่ยวเชิงนิเวศ</t>
  </si>
  <si>
    <t>พท344</t>
  </si>
  <si>
    <t>วัฒนธรรม</t>
  </si>
  <si>
    <t>พท331</t>
  </si>
  <si>
    <t xml:space="preserve"> 1 : 127.257</t>
  </si>
  <si>
    <t>อ.ดร.อัครพงศ์</t>
  </si>
  <si>
    <t>วิธีวิจัย</t>
  </si>
  <si>
    <t>พท310</t>
  </si>
  <si>
    <t>อ.ดร.พิรุฬห์พัฒน์</t>
  </si>
  <si>
    <t>ระบบนิเวศ</t>
  </si>
  <si>
    <t>พท100</t>
  </si>
  <si>
    <t>กจก.นันทนาการ</t>
  </si>
  <si>
    <t>พท343</t>
  </si>
  <si>
    <t>มัคคุเทศก์ทางการเดินป่า</t>
  </si>
  <si>
    <t>พท437</t>
  </si>
  <si>
    <t>อ.ทิพย์วดี</t>
  </si>
  <si>
    <t>การขนส่ง</t>
  </si>
  <si>
    <t>พท140</t>
  </si>
  <si>
    <t>หลักการมัคุเทศก์</t>
  </si>
  <si>
    <t>พท241</t>
  </si>
  <si>
    <t>อาจารย์ในคณะ (อาจารย์นอกหลักสูตร)</t>
  </si>
  <si>
    <t>อ.ดร.กีรติ</t>
  </si>
  <si>
    <t>FAS</t>
  </si>
  <si>
    <t>ภูมิศาสตร์</t>
  </si>
  <si>
    <t>พท332</t>
  </si>
  <si>
    <t>อ.ดร.มนสิชา</t>
  </si>
  <si>
    <t>กจก.ทรัพยากร</t>
  </si>
  <si>
    <t>พท351</t>
  </si>
  <si>
    <t>อ.ดร.กวินรัตน์</t>
  </si>
  <si>
    <t>การวิเคราะห์</t>
  </si>
  <si>
    <t>พท210</t>
  </si>
  <si>
    <t>การวางแผน</t>
  </si>
  <si>
    <t>พท441</t>
  </si>
  <si>
    <t>การประเมิน</t>
  </si>
  <si>
    <t>พท440</t>
  </si>
  <si>
    <t>อ.ดร.ยุทธการ</t>
  </si>
  <si>
    <t>การพัฒนาการท่องเที่ยว</t>
  </si>
  <si>
    <t>พท340</t>
  </si>
  <si>
    <t xml:space="preserve">อ.ดร.สวิชญา </t>
  </si>
  <si>
    <t>การสื่อความหมาย</t>
  </si>
  <si>
    <t>พท460</t>
  </si>
  <si>
    <t>ผศ.รักธิดา</t>
  </si>
  <si>
    <t>พฤติกรรม</t>
  </si>
  <si>
    <t>พท243</t>
  </si>
  <si>
    <t>อ.ดร.ปานแพร</t>
  </si>
  <si>
    <t>ประวัติศาสตร์</t>
  </si>
  <si>
    <t>พท330</t>
  </si>
  <si>
    <t xml:space="preserve">อ.อรจนา </t>
  </si>
  <si>
    <t>กจก.ธุรกิจ</t>
  </si>
  <si>
    <t>พท450</t>
  </si>
  <si>
    <t>กจก. ธุรกิจการท่องเที่ยว</t>
  </si>
  <si>
    <t>อ.อรุณโรจน์</t>
  </si>
  <si>
    <t>ความรู้เบื้องต้น</t>
  </si>
  <si>
    <t>พท240</t>
  </si>
  <si>
    <t>อ.อนุวัต</t>
  </si>
  <si>
    <t>กจก.ที่พักแรม</t>
  </si>
  <si>
    <t>พท320</t>
  </si>
  <si>
    <t>นวัตกรรม</t>
  </si>
  <si>
    <t>พท233</t>
  </si>
  <si>
    <t>อ.ชัช</t>
  </si>
  <si>
    <t>กฎหมาย</t>
  </si>
  <si>
    <t xml:space="preserve">อาจารย์นอกคณะ </t>
  </si>
  <si>
    <t>อ.เชษฐ์</t>
  </si>
  <si>
    <t>สุขภาวะ</t>
  </si>
  <si>
    <t>พท244</t>
  </si>
  <si>
    <t>อ.ดร.ประยงค์</t>
  </si>
  <si>
    <t>อ.ดร.วินิตรา</t>
  </si>
  <si>
    <t>พท342</t>
  </si>
  <si>
    <t>อ.ดร.จิระชัย</t>
  </si>
  <si>
    <t>การท่องเที่ยวโดยชุมชน</t>
  </si>
  <si>
    <t>พท345</t>
  </si>
  <si>
    <t>สัมมนา</t>
  </si>
  <si>
    <t>พท470</t>
  </si>
  <si>
    <t>ผศ.ดร.ลักขณา</t>
  </si>
  <si>
    <t>นิเทศศาสตร์</t>
  </si>
  <si>
    <t>พท360</t>
  </si>
  <si>
    <t>พท260</t>
  </si>
  <si>
    <t>Total FTE</t>
  </si>
  <si>
    <t xml:space="preserve">รายวิชานอกคณะ (เป็นการคำนวณแบบประมาณการจากรายวิชาที่สอนในหลักสูตรทั้งปีการศึกษา เนื่องจาก ยังไม่มีข้อมูลที่แสดงได้ชัดเจน) </t>
  </si>
  <si>
    <t>อาจารย์นอกคณะ</t>
  </si>
  <si>
    <t>Outside AS</t>
  </si>
  <si>
    <t>Year 1</t>
  </si>
  <si>
    <t>Year 2</t>
  </si>
  <si>
    <t>Year 3</t>
  </si>
  <si>
    <t>Year 4</t>
  </si>
  <si>
    <t>Total FTE อาจารย์นอกคณะ</t>
  </si>
  <si>
    <t>semester 1</t>
  </si>
  <si>
    <t>semester 2</t>
  </si>
  <si>
    <t>Semester 2</t>
  </si>
  <si>
    <t>การใช้ภาษาไทย</t>
  </si>
  <si>
    <t>ภาษาอังกฤษ</t>
  </si>
  <si>
    <t>ภาษาอังกฤษเชิง</t>
  </si>
  <si>
    <t>ภาษาญี่ปุ่น</t>
  </si>
  <si>
    <t>ภาษาอังกฤษพื้นฐาน 1</t>
  </si>
  <si>
    <t>มนุษย์กับความงาม</t>
  </si>
  <si>
    <t>ภาษาจีน</t>
  </si>
  <si>
    <t>จิตวิทยากับพฤติกรรมมนุษย์</t>
  </si>
  <si>
    <t>ศิลปะ</t>
  </si>
  <si>
    <t>สุขภาพเพื่อการดำรงชีวิต</t>
  </si>
  <si>
    <t>ศาสตร์และศิลป์</t>
  </si>
  <si>
    <t>วิทยาศาสตร์เพื่อชีวิต</t>
  </si>
  <si>
    <t>มนุษย์และสิ่ง</t>
  </si>
  <si>
    <t>การสืบค้นสารนิเทศ</t>
  </si>
  <si>
    <t>สังคมและวัฒนธรรม</t>
  </si>
  <si>
    <t>เกษตร</t>
  </si>
  <si>
    <t>เศรษฐกิจพอเพียง</t>
  </si>
  <si>
    <t>อารยธรรม</t>
  </si>
  <si>
    <t>สังคมศาสตร์</t>
  </si>
  <si>
    <t>สูตรการคำนวณภาระงานสอน (FTE)  ตามเกณฑ์ AUN-QA  เพื่อการบริหารจัดการด้านการเรียนการสอนของหลักสูตร</t>
  </si>
  <si>
    <t>กำหนดให้อาจารย์ 1 ท่าน มีภาระงานสอนมาตรฐาน  4 Classe เท่ากับ 1 FTE</t>
  </si>
  <si>
    <t>กำหนดให้นักศึกษา 1 คน คิดเป็น 1 FTE</t>
  </si>
  <si>
    <t>1. การคิดภาระงานสอน (FTE) อาจารย์ผู้สอนในหลักสูตรรายบุคคล</t>
  </si>
  <si>
    <t>สูตร</t>
  </si>
  <si>
    <t>ตัวอย่าง</t>
  </si>
  <si>
    <t>= FTE อาจารย์ผู้สอนในหลักสูตรรายบุคคล</t>
  </si>
  <si>
    <t>= FTE อาจารย์....</t>
  </si>
  <si>
    <t>1. ภาระงานสอนอาจารย์ A =</t>
  </si>
  <si>
    <t>= 0.87 FTE อาจารย์ A</t>
  </si>
  <si>
    <t>2. ภาระงานสอนอาจารย์ B =</t>
  </si>
  <si>
    <r>
      <t xml:space="preserve">      = เกิน 1 FTE ให้คิดเป็น 1 FTE  อาจารย์ B </t>
    </r>
    <r>
      <rPr>
        <b/>
        <sz val="11"/>
        <color rgb="FFC00000"/>
        <rFont val="Calibri"/>
        <family val="2"/>
        <scheme val="minor"/>
      </rPr>
      <t>(Overloaded)</t>
    </r>
  </si>
  <si>
    <t>3. ภาระงานสอนอาจารย์ C =</t>
  </si>
  <si>
    <t xml:space="preserve">    =  1 FTE อาจารย์ C</t>
  </si>
  <si>
    <t>2. การคิดภาระงานสอน (FTE) อาจารย์ผู้สอนในหลักสูตรรายหลักสูตร</t>
  </si>
  <si>
    <t xml:space="preserve"> </t>
  </si>
  <si>
    <t xml:space="preserve">   = FTE อาจารย์ผู้สอนในหลักสูตร</t>
  </si>
  <si>
    <t xml:space="preserve">    = FTEs อาจารย์ผู้สอนในหลักสูตร</t>
  </si>
  <si>
    <t xml:space="preserve"> = 0.95  FTEs อาจารย์ผู้สอนในหลักสูตร</t>
  </si>
  <si>
    <t>3. การคิดภาระงานเรียน (FTE) ของนักศึกษาในหลักสูตร</t>
  </si>
  <si>
    <t>จำนวนนักศึกษาทุกชั้นปีของหลักสูตร =  FTE นักศึกษาในหลักสูตร</t>
  </si>
  <si>
    <t>จำนวนนักศึกษาขั้นปีที่ 1 + จำนวนนักศึกษาขั้นปีที่ 2 + จำนวนนักศึกษาชั้นปีที่ 3 + จำนวนนักศึกษาชั้นปี... = FTE นักศึกษาในหลักสูตร</t>
  </si>
  <si>
    <t>5+4+3+1  =  13 FTEs นักศึกษาในหลักสูตร</t>
  </si>
  <si>
    <t>4. การคิดสัดส่วนนักศึกษาในหลักสูตรต่ออาจารย์ในหลักสูตร</t>
  </si>
  <si>
    <t xml:space="preserve">          =  สัดส่วนนักศึกษาในหลักสูตรต่อจำนวนอาจารย์ในหลักสูตร</t>
  </si>
  <si>
    <t xml:space="preserve"> = 13.68  สัดส่วนนักศึกษาในหลักสูตรต่ออาจารย์ในหลักสูตร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</si>
</sst>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TH Niramit AS"/>
    </font>
    <font>
      <sz val="11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5" xfId="0" applyFill="1" applyBorder="1"/>
    <xf numFmtId="0" fontId="0" fillId="2" borderId="6" xfId="0" applyFill="1" applyBorder="1"/>
    <xf numFmtId="0" fontId="0" fillId="2" borderId="4" xfId="0" applyFill="1" applyBorder="1"/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0" fillId="3" borderId="0" xfId="0" applyFill="1"/>
    <xf numFmtId="0" fontId="0" fillId="4" borderId="0" xfId="0" applyFill="1"/>
    <xf numFmtId="0" fontId="0" fillId="0" borderId="2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12" xfId="0" applyBorder="1"/>
    <xf numFmtId="0" fontId="0" fillId="0" borderId="0" xfId="0" applyAlignment="1">
      <alignment horizontal="left"/>
    </xf>
    <xf numFmtId="0" fontId="8" fillId="5" borderId="0" xfId="0" applyFont="1" applyFill="1"/>
    <xf numFmtId="0" fontId="6" fillId="0" borderId="0" xfId="0" quotePrefix="1" applyFont="1"/>
    <xf numFmtId="0" fontId="7" fillId="0" borderId="0" xfId="0" quotePrefix="1" applyFont="1"/>
    <xf numFmtId="0" fontId="0" fillId="0" borderId="0" xfId="0" quotePrefix="1"/>
    <xf numFmtId="0" fontId="9" fillId="0" borderId="0" xfId="0" applyFont="1"/>
    <xf numFmtId="0" fontId="10" fillId="0" borderId="0" xfId="0" applyFont="1"/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0" fontId="12" fillId="0" borderId="12" xfId="0" quotePrefix="1" applyFont="1" applyBorder="1" applyAlignment="1">
      <alignment horizontal="center" vertical="center"/>
    </xf>
    <xf numFmtId="0" fontId="12" fillId="0" borderId="12" xfId="0" applyFont="1" applyBorder="1" applyAlignment="1">
      <alignment vertical="top"/>
    </xf>
    <xf numFmtId="14" fontId="12" fillId="0" borderId="12" xfId="0" quotePrefix="1" applyNumberFormat="1" applyFont="1" applyBorder="1" applyAlignment="1">
      <alignment horizontal="center" vertical="center"/>
    </xf>
    <xf numFmtId="0" fontId="12" fillId="0" borderId="12" xfId="0" applyFont="1" applyBorder="1" applyAlignment="1">
      <alignment vertical="top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12" fillId="6" borderId="12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10" xfId="0" applyNumberFormat="1" applyBorder="1"/>
    <xf numFmtId="0" fontId="0" fillId="7" borderId="6" xfId="0" applyFill="1" applyBorder="1"/>
    <xf numFmtId="0" fontId="0" fillId="8" borderId="6" xfId="0" applyFill="1" applyBorder="1"/>
    <xf numFmtId="0" fontId="1" fillId="3" borderId="0" xfId="0" applyFont="1" applyFill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9" borderId="0" xfId="0" applyFill="1"/>
    <xf numFmtId="0" fontId="13" fillId="0" borderId="0" xfId="0" applyFont="1"/>
    <xf numFmtId="0" fontId="13" fillId="0" borderId="0" xfId="0" applyFont="1" applyAlignment="1">
      <alignment horizontal="left"/>
    </xf>
    <xf numFmtId="0" fontId="14" fillId="3" borderId="0" xfId="0" applyFont="1" applyFill="1"/>
    <xf numFmtId="0" fontId="0" fillId="3" borderId="0" xfId="0" applyFill="1" applyAlignment="1">
      <alignment horizontal="center"/>
    </xf>
    <xf numFmtId="0" fontId="0" fillId="9" borderId="6" xfId="0" applyFill="1" applyBorder="1"/>
    <xf numFmtId="0" fontId="13" fillId="0" borderId="13" xfId="0" applyFont="1" applyBorder="1"/>
    <xf numFmtId="0" fontId="13" fillId="0" borderId="14" xfId="0" applyFont="1" applyBorder="1"/>
    <xf numFmtId="0" fontId="13" fillId="0" borderId="11" xfId="0" applyFont="1" applyBorder="1"/>
    <xf numFmtId="0" fontId="13" fillId="0" borderId="15" xfId="0" applyFont="1" applyBorder="1"/>
    <xf numFmtId="0" fontId="13" fillId="0" borderId="8" xfId="0" applyFont="1" applyBorder="1"/>
    <xf numFmtId="0" fontId="13" fillId="0" borderId="16" xfId="0" applyFont="1" applyBorder="1"/>
    <xf numFmtId="47" fontId="1" fillId="0" borderId="0" xfId="0" quotePrefix="1" applyNumberFormat="1" applyFont="1"/>
    <xf numFmtId="47" fontId="1" fillId="3" borderId="0" xfId="0" quotePrefix="1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604837</xdr:colOff>
      <xdr:row>8</xdr:row>
      <xdr:rowOff>66675</xdr:rowOff>
    </xdr:from>
    <xdr:ext cx="4083297" cy="4197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𝐶𝑙𝑠𝑠𝑒𝑠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ที่สอนให้แก่นักศึกษาของหลักสูตรทั้งหมดต่อปีการศึกษา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ภาระงานสอนมาตรฐานที่มหาวิทยาลัยกำหนดให้สอนต่อปีการศึกษา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</a:t>
              </a:r>
              <a:r>
                <a:rPr lang="en-US" sz="1100" b="0" i="0">
                  <a:latin typeface="Cambria Math" panose="02040503050406030204" pitchFamily="18" charset="0"/>
                </a:rPr>
                <a:t> 𝐶𝑙𝑠𝑠𝑒𝑠</a:t>
              </a:r>
              <a:r>
                <a:rPr lang="th-TH" sz="1100" b="0" i="0">
                  <a:latin typeface="Cambria Math" panose="02040503050406030204" pitchFamily="18" charset="0"/>
                </a:rPr>
                <a:t> ที่สอนให้แก่นักศึกษาของหลักสูตรทั้งหมดต่อปีการศึกษา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ภาระงานสอนมาตรฐานที่มหาวิทยาลัยกำหนดให้สอนต่อปีการศึกษา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10</xdr:col>
      <xdr:colOff>61912</xdr:colOff>
      <xdr:row>23</xdr:row>
      <xdr:rowOff>152400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72B13F1-C55D-4E3C-86F0-28968A5A8969}"/>
            </a:ext>
          </a:extLst>
        </xdr:cNvPr>
        <xdr:cNvSpPr txBox="1"/>
      </xdr:nvSpPr>
      <xdr:spPr>
        <a:xfrm>
          <a:off x="6919912" y="2324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638175</xdr:colOff>
      <xdr:row>26</xdr:row>
      <xdr:rowOff>47625</xdr:rowOff>
    </xdr:from>
    <xdr:ext cx="2869183" cy="418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ผลรวม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ของอาจารย์ผู้สอนในหลักสูตรทั้งหมด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จำนวนอาจารย์ผู้สอนในหลักสูตรทั้งหมด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ผลรวม 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ของอาจารย์ผู้สอนในหลักสูตรทั้งหมด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จำนวนอาจารย์ผู้สอนในหลักสูตรทั้งหมด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304800</xdr:colOff>
      <xdr:row>11</xdr:row>
      <xdr:rowOff>142875</xdr:rowOff>
    </xdr:from>
    <xdr:ext cx="1708096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1+2+0.5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=3.5)/4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314325</xdr:colOff>
      <xdr:row>15</xdr:row>
      <xdr:rowOff>104775</xdr:rowOff>
    </xdr:from>
    <xdr:ext cx="1977849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1+1+2+0.6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=4.6)/4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323850</xdr:colOff>
      <xdr:row>19</xdr:row>
      <xdr:rowOff>114300</xdr:rowOff>
    </xdr:from>
    <xdr:ext cx="2571858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533400</xdr:colOff>
      <xdr:row>27</xdr:row>
      <xdr:rowOff>76200</xdr:rowOff>
    </xdr:from>
    <xdr:ext cx="2935099" cy="3324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𝐴+𝐹𝑇𝐸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+</a:t>
              </a:r>
              <a:r>
                <a:rPr lang="en-US" sz="1100" b="0" i="0">
                  <a:latin typeface="Cambria Math" panose="02040503050406030204" pitchFamily="18" charset="0"/>
                </a:rPr>
                <a:t>𝐹𝑇𝐸</a:t>
              </a:r>
              <a:r>
                <a:rPr lang="th-TH" sz="1100" b="0" i="0">
                  <a:latin typeface="Cambria Math" panose="02040503050406030204" pitchFamily="18" charset="0"/>
                </a:rPr>
                <a:t> 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𝐶)/3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628650</xdr:colOff>
      <xdr:row>8</xdr:row>
      <xdr:rowOff>133350</xdr:rowOff>
    </xdr:from>
    <xdr:ext cx="5814925" cy="3289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(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สอนร่วม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 …จำนวน  1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2 </a:t>
              </a:r>
              <a:r>
                <a:rPr lang="en-US" sz="1100" b="0" i="0">
                  <a:latin typeface="Cambria Math" panose="02040503050406030204" pitchFamily="18" charset="0"/>
                </a:rPr>
                <a:t>𝐶𝑎𝑠𝑠𝑒 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0.5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</a:t>
              </a:r>
              <a:r>
                <a:rPr lang="th-TH" sz="1100" b="0" i="0">
                  <a:latin typeface="Cambria Math" panose="02040503050406030204" pitchFamily="18" charset="0"/>
                </a:rPr>
                <a:t> (สอนร่วม)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638175</xdr:colOff>
      <xdr:row>30</xdr:row>
      <xdr:rowOff>152400</xdr:rowOff>
    </xdr:from>
    <xdr:ext cx="1246752" cy="318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87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87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0.87+1+1</a:t>
              </a:r>
              <a:r>
                <a:rPr lang="en-US" sz="1100" b="0" i="0">
                  <a:latin typeface="Cambria Math" panose="02040503050406030204" pitchFamily="18" charset="0"/>
                </a:rPr>
                <a:t>=2.87)/3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0</xdr:col>
      <xdr:colOff>647700</xdr:colOff>
      <xdr:row>45</xdr:row>
      <xdr:rowOff>95250</xdr:rowOff>
    </xdr:from>
    <xdr:ext cx="1835054" cy="36529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DCE6D93-B02A-451A-B8C9-E2BBEEB7B5E7}"/>
                </a:ext>
              </a:extLst>
            </xdr:cNvPr>
            <xdr:cNvSpPr txBox="1"/>
          </xdr:nvSpPr>
          <xdr:spPr>
            <a:xfrm>
              <a:off x="647700" y="8239125"/>
              <a:ext cx="1835054" cy="3652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นักศึกษาในหลักสูตร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อาจารย์ผู้สอนในหลักสูตร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DCE6D93-B02A-451A-B8C9-E2BBEEB7B5E7}"/>
                </a:ext>
              </a:extLst>
            </xdr:cNvPr>
            <xdr:cNvSpPr txBox="1"/>
          </xdr:nvSpPr>
          <xdr:spPr>
            <a:xfrm>
              <a:off x="647700" y="8239125"/>
              <a:ext cx="1835054" cy="3652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𝐹𝑇𝐸𝑠 </a:t>
              </a:r>
              <a:r>
                <a:rPr lang="th-TH" sz="1100" b="0" i="0">
                  <a:latin typeface="Cambria Math" panose="02040503050406030204" pitchFamily="18" charset="0"/>
                </a:rPr>
                <a:t>นักศึกษาในหลักสูตร</a:t>
              </a:r>
              <a:r>
                <a:rPr lang="en-US" sz="1100" b="0" i="0">
                  <a:latin typeface="Cambria Math" panose="02040503050406030204" pitchFamily="18" charset="0"/>
                </a:rPr>
                <a:t>)/(𝐹𝑇𝐸𝑠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อาจารย์ผู้สอนในหลักสูตร</a:t>
              </a:r>
              <a:r>
                <a:rPr lang="en-US" sz="1100" b="0" i="0">
                  <a:latin typeface="Cambria Math" panose="02040503050406030204" pitchFamily="18" charset="0"/>
                </a:rPr>
                <a:t>)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638175</xdr:colOff>
      <xdr:row>46</xdr:row>
      <xdr:rowOff>152400</xdr:rowOff>
    </xdr:from>
    <xdr:ext cx="307328" cy="318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F662B21-827D-4C7F-8793-43E7C898A462}"/>
                </a:ext>
              </a:extLst>
            </xdr:cNvPr>
            <xdr:cNvSpPr txBox="1"/>
          </xdr:nvSpPr>
          <xdr:spPr>
            <a:xfrm>
              <a:off x="8181975" y="8477250"/>
              <a:ext cx="307328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13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95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F662B21-827D-4C7F-8793-43E7C898A462}"/>
                </a:ext>
              </a:extLst>
            </xdr:cNvPr>
            <xdr:cNvSpPr txBox="1"/>
          </xdr:nvSpPr>
          <xdr:spPr>
            <a:xfrm>
              <a:off x="8181975" y="8477250"/>
              <a:ext cx="307328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b="0" i="0">
                  <a:latin typeface="Cambria Math" panose="02040503050406030204" pitchFamily="18" charset="0"/>
                </a:rPr>
                <a:t>13</a:t>
              </a:r>
              <a:r>
                <a:rPr lang="en-US" sz="1100" b="0" i="0">
                  <a:latin typeface="Cambria Math" panose="02040503050406030204" pitchFamily="18" charset="0"/>
                </a:rPr>
                <a:t>/</a:t>
              </a:r>
              <a:r>
                <a:rPr lang="th-TH" sz="1100" b="0" i="0">
                  <a:latin typeface="Cambria Math" panose="02040503050406030204" pitchFamily="18" charset="0"/>
                </a:rPr>
                <a:t>0.95</a:t>
              </a:r>
              <a:endParaRPr lang="th-TH" sz="1100"/>
            </a:p>
          </xdr:txBody>
        </xdr:sp>
      </mc:Fallback>
    </mc:AlternateContent>
    <xdr:clientData/>
  </xdr:oneCellAnchor>
  <xdr:twoCellAnchor>
    <xdr:from>
      <xdr:col>12</xdr:col>
      <xdr:colOff>209550</xdr:colOff>
      <xdr:row>22</xdr:row>
      <xdr:rowOff>0</xdr:rowOff>
    </xdr:from>
    <xdr:to>
      <xdr:col>12</xdr:col>
      <xdr:colOff>209550</xdr:colOff>
      <xdr:row>24</xdr:row>
      <xdr:rowOff>171450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EFF5AB34-74E0-4594-9953-06EABF10A671}"/>
            </a:ext>
          </a:extLst>
        </xdr:cNvPr>
        <xdr:cNvCxnSpPr/>
      </xdr:nvCxnSpPr>
      <xdr:spPr>
        <a:xfrm>
          <a:off x="8439150" y="3981450"/>
          <a:ext cx="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628650</xdr:colOff>
      <xdr:row>32</xdr:row>
      <xdr:rowOff>133350</xdr:rowOff>
    </xdr:from>
    <xdr:to>
      <xdr:col>11</xdr:col>
      <xdr:colOff>628650</xdr:colOff>
      <xdr:row>44</xdr:row>
      <xdr:rowOff>152400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79679EEB-6A93-46E5-988B-6E7ECAC5855D}"/>
            </a:ext>
          </a:extLst>
        </xdr:cNvPr>
        <xdr:cNvCxnSpPr/>
      </xdr:nvCxnSpPr>
      <xdr:spPr>
        <a:xfrm>
          <a:off x="8172450" y="5924550"/>
          <a:ext cx="0" cy="2190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304800</xdr:colOff>
      <xdr:row>41</xdr:row>
      <xdr:rowOff>123825</xdr:rowOff>
    </xdr:from>
    <xdr:to>
      <xdr:col>12</xdr:col>
      <xdr:colOff>304800</xdr:colOff>
      <xdr:row>44</xdr:row>
      <xdr:rowOff>114300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6656745E-82A5-4B7F-B9FF-8F6A239EB919}"/>
            </a:ext>
          </a:extLst>
        </xdr:cNvPr>
        <xdr:cNvCxnSpPr/>
      </xdr:nvCxnSpPr>
      <xdr:spPr>
        <a:xfrm>
          <a:off x="8534400" y="7543800"/>
          <a:ext cx="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zoomScale="90" zoomScaleNormal="90" workbookViewId="0">
      <selection activeCell="L2" sqref="L2"/>
    </sheetView>
  </sheetViews>
  <sheetFormatPr defaultColWidth="9" defaultRowHeight="15.6" x14ac:dyDescent="0.3"/>
  <cols>
    <col min="1" max="4" width="9" style="28"/>
    <col min="5" max="5" width="15.109375" style="28" customWidth="1"/>
    <col min="6" max="16384" width="9" style="28"/>
  </cols>
  <sheetData>
    <row r="1" spans="1:6" x14ac:dyDescent="0.3">
      <c r="A1" s="28" t="s">
        <v>0</v>
      </c>
    </row>
    <row r="2" spans="1:6" x14ac:dyDescent="0.3">
      <c r="A2" s="28" t="s">
        <v>1</v>
      </c>
    </row>
    <row r="3" spans="1:6" x14ac:dyDescent="0.3">
      <c r="A3" s="28" t="s">
        <v>2</v>
      </c>
    </row>
    <row r="4" spans="1:6" x14ac:dyDescent="0.3">
      <c r="A4" s="28" t="s">
        <v>3</v>
      </c>
    </row>
    <row r="5" spans="1:6" x14ac:dyDescent="0.3">
      <c r="A5" s="28" t="s">
        <v>4</v>
      </c>
    </row>
    <row r="6" spans="1:6" x14ac:dyDescent="0.3">
      <c r="A6" s="28" t="s">
        <v>5</v>
      </c>
    </row>
    <row r="7" spans="1:6" x14ac:dyDescent="0.3">
      <c r="A7" s="28" t="s">
        <v>6</v>
      </c>
    </row>
    <row r="8" spans="1:6" x14ac:dyDescent="0.3">
      <c r="C8" s="32" t="s">
        <v>7</v>
      </c>
      <c r="F8" s="28" t="s">
        <v>8</v>
      </c>
    </row>
    <row r="9" spans="1:6" x14ac:dyDescent="0.3">
      <c r="C9" s="32" t="s">
        <v>9</v>
      </c>
      <c r="F9" s="28" t="s">
        <v>8</v>
      </c>
    </row>
    <row r="10" spans="1:6" x14ac:dyDescent="0.3">
      <c r="C10" s="32" t="s">
        <v>10</v>
      </c>
      <c r="F10" s="28" t="s">
        <v>11</v>
      </c>
    </row>
    <row r="11" spans="1:6" x14ac:dyDescent="0.3">
      <c r="C11" s="32" t="s">
        <v>12</v>
      </c>
      <c r="F11" s="28" t="s">
        <v>8</v>
      </c>
    </row>
    <row r="12" spans="1:6" x14ac:dyDescent="0.3">
      <c r="C12" s="32" t="s">
        <v>13</v>
      </c>
    </row>
    <row r="13" spans="1:6" x14ac:dyDescent="0.3">
      <c r="C13" s="33" t="s">
        <v>14</v>
      </c>
    </row>
    <row r="14" spans="1:6" x14ac:dyDescent="0.3">
      <c r="C14" s="28" t="s">
        <v>15</v>
      </c>
    </row>
    <row r="15" spans="1:6" x14ac:dyDescent="0.3">
      <c r="A15" s="28" t="s">
        <v>16</v>
      </c>
    </row>
    <row r="16" spans="1:6" x14ac:dyDescent="0.3">
      <c r="A16" s="28" t="s">
        <v>17</v>
      </c>
    </row>
    <row r="17" spans="1:1" x14ac:dyDescent="0.3">
      <c r="A17" s="28" t="s">
        <v>18</v>
      </c>
    </row>
    <row r="18" spans="1:1" x14ac:dyDescent="0.3">
      <c r="A18" s="28" t="s">
        <v>19</v>
      </c>
    </row>
    <row r="19" spans="1:1" x14ac:dyDescent="0.3">
      <c r="A19" s="28" t="s">
        <v>20</v>
      </c>
    </row>
    <row r="20" spans="1:1" x14ac:dyDescent="0.3">
      <c r="A20" s="28" t="s">
        <v>21</v>
      </c>
    </row>
    <row r="21" spans="1:1" x14ac:dyDescent="0.3">
      <c r="A21" s="28" t="s">
        <v>22</v>
      </c>
    </row>
  </sheetData>
  <pageMargins left="0.25" right="0.25" top="0.5" bottom="0.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8" sqref="F8"/>
    </sheetView>
  </sheetViews>
  <sheetFormatPr defaultColWidth="9" defaultRowHeight="18" x14ac:dyDescent="0.3"/>
  <cols>
    <col min="1" max="1" width="6.109375" style="45" customWidth="1"/>
    <col min="2" max="2" width="30.77734375" style="46" customWidth="1"/>
    <col min="3" max="3" width="16.88671875" style="45" customWidth="1"/>
    <col min="4" max="4" width="34.109375" style="45" customWidth="1"/>
    <col min="5" max="5" width="26" style="47" customWidth="1"/>
    <col min="6" max="6" width="73.77734375" style="40" customWidth="1"/>
    <col min="7" max="16384" width="9" style="40"/>
  </cols>
  <sheetData>
    <row r="1" spans="1:6" s="49" customFormat="1" x14ac:dyDescent="0.3">
      <c r="A1" s="48" t="s">
        <v>23</v>
      </c>
      <c r="B1" s="48" t="s">
        <v>24</v>
      </c>
      <c r="C1" s="48" t="s">
        <v>25</v>
      </c>
      <c r="D1" s="48" t="s">
        <v>26</v>
      </c>
      <c r="E1" s="48" t="s">
        <v>27</v>
      </c>
      <c r="F1" s="48" t="s">
        <v>28</v>
      </c>
    </row>
    <row r="2" spans="1:6" x14ac:dyDescent="0.3">
      <c r="A2" s="37">
        <v>1</v>
      </c>
      <c r="B2" s="38" t="s">
        <v>29</v>
      </c>
      <c r="C2" s="37">
        <v>3</v>
      </c>
      <c r="D2" s="41" t="s">
        <v>30</v>
      </c>
      <c r="E2" s="39">
        <v>1</v>
      </c>
      <c r="F2" s="42"/>
    </row>
    <row r="3" spans="1:6" x14ac:dyDescent="0.3">
      <c r="A3" s="37">
        <v>2</v>
      </c>
      <c r="B3" s="38" t="s">
        <v>31</v>
      </c>
      <c r="C3" s="37">
        <v>3</v>
      </c>
      <c r="D3" s="41" t="s">
        <v>32</v>
      </c>
      <c r="E3" s="39">
        <v>1.5</v>
      </c>
      <c r="F3" s="42"/>
    </row>
    <row r="4" spans="1:6" x14ac:dyDescent="0.3">
      <c r="A4" s="37">
        <v>3</v>
      </c>
      <c r="B4" s="38" t="s">
        <v>33</v>
      </c>
      <c r="C4" s="37">
        <v>3</v>
      </c>
      <c r="D4" s="43" t="s">
        <v>34</v>
      </c>
      <c r="E4" s="39">
        <v>2</v>
      </c>
      <c r="F4" s="42"/>
    </row>
    <row r="5" spans="1:6" x14ac:dyDescent="0.3">
      <c r="A5" s="37">
        <v>4</v>
      </c>
      <c r="B5" s="38" t="s">
        <v>35</v>
      </c>
      <c r="C5" s="37">
        <v>1</v>
      </c>
      <c r="D5" s="41" t="s">
        <v>36</v>
      </c>
      <c r="E5" s="39">
        <v>0.25</v>
      </c>
      <c r="F5" s="42"/>
    </row>
    <row r="6" spans="1:6" x14ac:dyDescent="0.3">
      <c r="A6" s="37">
        <v>5</v>
      </c>
      <c r="B6" s="38" t="s">
        <v>37</v>
      </c>
      <c r="C6" s="37">
        <v>9</v>
      </c>
      <c r="D6" s="41" t="s">
        <v>38</v>
      </c>
      <c r="E6" s="39">
        <v>1</v>
      </c>
      <c r="F6" s="42" t="s">
        <v>39</v>
      </c>
    </row>
    <row r="7" spans="1:6" ht="36" x14ac:dyDescent="0.3">
      <c r="A7" s="37">
        <v>6</v>
      </c>
      <c r="B7" s="38" t="s">
        <v>40</v>
      </c>
      <c r="C7" s="37">
        <v>6</v>
      </c>
      <c r="D7" s="41" t="s">
        <v>41</v>
      </c>
      <c r="E7" s="39">
        <v>1</v>
      </c>
      <c r="F7" s="44" t="s">
        <v>42</v>
      </c>
    </row>
    <row r="8" spans="1:6" ht="54" x14ac:dyDescent="0.3">
      <c r="A8" s="37">
        <v>7</v>
      </c>
      <c r="B8" s="38" t="s">
        <v>43</v>
      </c>
      <c r="C8" s="37">
        <v>6</v>
      </c>
      <c r="D8" s="41" t="s">
        <v>41</v>
      </c>
      <c r="E8" s="39">
        <v>1</v>
      </c>
      <c r="F8" s="44" t="s">
        <v>44</v>
      </c>
    </row>
    <row r="9" spans="1:6" ht="36" x14ac:dyDescent="0.3">
      <c r="A9" s="37">
        <v>8</v>
      </c>
      <c r="B9" s="38" t="s">
        <v>45</v>
      </c>
      <c r="C9" s="37">
        <v>6</v>
      </c>
      <c r="D9" s="41" t="s">
        <v>41</v>
      </c>
      <c r="E9" s="39">
        <v>1</v>
      </c>
      <c r="F9" s="44" t="s">
        <v>46</v>
      </c>
    </row>
    <row r="10" spans="1:6" x14ac:dyDescent="0.3">
      <c r="A10" s="37">
        <v>9</v>
      </c>
      <c r="B10" s="38" t="s">
        <v>47</v>
      </c>
      <c r="C10" s="37">
        <v>6</v>
      </c>
      <c r="D10" s="41" t="s">
        <v>48</v>
      </c>
      <c r="E10" s="39" t="s">
        <v>49</v>
      </c>
      <c r="F10" s="44" t="s">
        <v>50</v>
      </c>
    </row>
    <row r="11" spans="1:6" x14ac:dyDescent="0.3">
      <c r="A11" s="37">
        <v>10</v>
      </c>
      <c r="B11" s="38" t="s">
        <v>51</v>
      </c>
      <c r="C11" s="37">
        <v>12</v>
      </c>
      <c r="D11" s="41" t="s">
        <v>52</v>
      </c>
      <c r="E11" s="39" t="s">
        <v>53</v>
      </c>
      <c r="F11" s="44" t="s">
        <v>54</v>
      </c>
    </row>
    <row r="12" spans="1:6" x14ac:dyDescent="0.3">
      <c r="A12" s="37">
        <v>11</v>
      </c>
      <c r="B12" s="38" t="s">
        <v>51</v>
      </c>
      <c r="C12" s="37">
        <v>6</v>
      </c>
      <c r="D12" s="41" t="s">
        <v>48</v>
      </c>
      <c r="E12" s="39" t="s">
        <v>49</v>
      </c>
      <c r="F12" s="44" t="s">
        <v>54</v>
      </c>
    </row>
    <row r="14" spans="1:6" x14ac:dyDescent="0.3">
      <c r="B14" s="46" t="s">
        <v>55</v>
      </c>
    </row>
    <row r="16" spans="1:6" x14ac:dyDescent="0.3">
      <c r="B16" s="46" t="s">
        <v>56</v>
      </c>
    </row>
    <row r="17" spans="2:2" x14ac:dyDescent="0.3">
      <c r="B17" s="46" t="s">
        <v>57</v>
      </c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25"/>
  <sheetViews>
    <sheetView tabSelected="1" topLeftCell="B7" zoomScale="70" zoomScaleNormal="70" workbookViewId="0">
      <selection activeCell="K112" sqref="K112"/>
    </sheetView>
  </sheetViews>
  <sheetFormatPr defaultRowHeight="14.4" x14ac:dyDescent="0.3"/>
  <cols>
    <col min="1" max="1" width="18.21875" customWidth="1"/>
    <col min="2" max="2" width="12" customWidth="1"/>
    <col min="3" max="3" width="17.21875" customWidth="1"/>
    <col min="4" max="4" width="11.109375" customWidth="1"/>
    <col min="5" max="5" width="10.33203125" customWidth="1"/>
    <col min="6" max="6" width="20.21875" customWidth="1"/>
    <col min="7" max="7" width="11.21875" customWidth="1"/>
    <col min="12" max="12" width="4.33203125" customWidth="1"/>
    <col min="13" max="13" width="12.109375" customWidth="1"/>
    <col min="15" max="15" width="9.109375" style="23"/>
    <col min="23" max="23" width="9.109375" style="23"/>
    <col min="25" max="25" width="12.77734375" customWidth="1"/>
  </cols>
  <sheetData>
    <row r="1" spans="1:27" ht="21" x14ac:dyDescent="0.4">
      <c r="A1" s="56" t="s">
        <v>58</v>
      </c>
      <c r="B1" s="22"/>
      <c r="D1" s="62" t="s">
        <v>59</v>
      </c>
      <c r="E1" s="62"/>
      <c r="F1" s="62"/>
      <c r="G1" s="62"/>
      <c r="H1" s="22"/>
      <c r="I1" s="22"/>
      <c r="P1" s="56" t="s">
        <v>60</v>
      </c>
      <c r="Q1" s="22"/>
      <c r="R1" s="22"/>
      <c r="S1" s="22"/>
      <c r="T1" t="s">
        <v>61</v>
      </c>
      <c r="X1" s="56" t="s">
        <v>62</v>
      </c>
      <c r="Y1" s="22"/>
    </row>
    <row r="2" spans="1:27" x14ac:dyDescent="0.3">
      <c r="M2" t="s">
        <v>63</v>
      </c>
      <c r="N2">
        <v>1</v>
      </c>
      <c r="R2" t="s">
        <v>64</v>
      </c>
      <c r="T2" t="s">
        <v>65</v>
      </c>
      <c r="X2" t="s">
        <v>66</v>
      </c>
      <c r="Y2" t="s">
        <v>67</v>
      </c>
      <c r="Z2">
        <f>K104</f>
        <v>12.1796875</v>
      </c>
    </row>
    <row r="3" spans="1:27" ht="25.2" x14ac:dyDescent="0.75">
      <c r="A3" s="26"/>
      <c r="B3" s="26"/>
      <c r="C3" s="27" t="s">
        <v>68</v>
      </c>
      <c r="F3" s="22" t="s">
        <v>69</v>
      </c>
      <c r="G3" s="63">
        <v>4</v>
      </c>
      <c r="H3" t="s">
        <v>70</v>
      </c>
      <c r="M3" t="s">
        <v>71</v>
      </c>
      <c r="N3">
        <v>2</v>
      </c>
      <c r="P3" t="s">
        <v>72</v>
      </c>
      <c r="Q3" t="s">
        <v>73</v>
      </c>
      <c r="R3">
        <v>5</v>
      </c>
      <c r="T3" t="s">
        <v>74</v>
      </c>
      <c r="Y3" t="s">
        <v>75</v>
      </c>
      <c r="Z3">
        <f>R15</f>
        <v>514</v>
      </c>
    </row>
    <row r="4" spans="1:27" x14ac:dyDescent="0.3">
      <c r="C4" t="s">
        <v>76</v>
      </c>
      <c r="N4">
        <f>2/5</f>
        <v>0.4</v>
      </c>
      <c r="Q4" t="s">
        <v>77</v>
      </c>
      <c r="R4">
        <v>21</v>
      </c>
      <c r="T4" t="s">
        <v>78</v>
      </c>
      <c r="Z4">
        <f>Z3/Z2</f>
        <v>42.201411161000642</v>
      </c>
    </row>
    <row r="5" spans="1:27" x14ac:dyDescent="0.3">
      <c r="Q5" t="s">
        <v>79</v>
      </c>
      <c r="R5">
        <v>53</v>
      </c>
      <c r="X5" s="25" t="s">
        <v>80</v>
      </c>
      <c r="Y5" s="25"/>
      <c r="Z5" s="71" t="s">
        <v>81</v>
      </c>
    </row>
    <row r="6" spans="1:27" x14ac:dyDescent="0.3">
      <c r="Q6" t="s">
        <v>82</v>
      </c>
      <c r="R6">
        <v>36</v>
      </c>
    </row>
    <row r="7" spans="1:27" x14ac:dyDescent="0.3">
      <c r="A7" s="25" t="s">
        <v>83</v>
      </c>
      <c r="Q7" t="s">
        <v>84</v>
      </c>
      <c r="R7">
        <v>4</v>
      </c>
      <c r="X7" s="56" t="s">
        <v>85</v>
      </c>
      <c r="Y7" s="22"/>
      <c r="Z7" s="22"/>
    </row>
    <row r="8" spans="1:27" x14ac:dyDescent="0.3">
      <c r="A8" t="s">
        <v>86</v>
      </c>
      <c r="R8">
        <f>SUM(R4:R7)</f>
        <v>114</v>
      </c>
      <c r="S8" t="s">
        <v>87</v>
      </c>
      <c r="X8" t="s">
        <v>88</v>
      </c>
      <c r="Y8" t="s">
        <v>67</v>
      </c>
      <c r="Z8">
        <f>K104+K108</f>
        <v>18.9296875</v>
      </c>
    </row>
    <row r="9" spans="1:27" x14ac:dyDescent="0.3">
      <c r="A9" s="6"/>
      <c r="B9" s="6"/>
      <c r="C9" s="50" t="s">
        <v>89</v>
      </c>
      <c r="D9" s="1"/>
      <c r="E9" s="2"/>
      <c r="F9" s="51" t="s">
        <v>90</v>
      </c>
      <c r="G9" s="1"/>
      <c r="H9" s="2"/>
      <c r="I9" s="8"/>
      <c r="J9" s="9" t="s">
        <v>91</v>
      </c>
      <c r="K9" s="24" t="s">
        <v>87</v>
      </c>
      <c r="L9" s="9"/>
      <c r="M9" s="10" t="s">
        <v>92</v>
      </c>
      <c r="Z9">
        <f>Z3/Z8</f>
        <v>27.153115971935616</v>
      </c>
    </row>
    <row r="10" spans="1:27" x14ac:dyDescent="0.3">
      <c r="A10" s="7" t="s">
        <v>93</v>
      </c>
      <c r="B10" s="7" t="s">
        <v>94</v>
      </c>
      <c r="C10" s="3" t="s">
        <v>95</v>
      </c>
      <c r="D10" s="4" t="s">
        <v>96</v>
      </c>
      <c r="E10" s="5" t="s">
        <v>97</v>
      </c>
      <c r="F10" s="3" t="s">
        <v>95</v>
      </c>
      <c r="G10" s="4" t="s">
        <v>96</v>
      </c>
      <c r="H10" s="5" t="s">
        <v>97</v>
      </c>
      <c r="I10" s="13"/>
      <c r="J10" s="14"/>
      <c r="K10" s="14"/>
      <c r="L10" s="14"/>
      <c r="M10" s="15"/>
      <c r="X10" s="25" t="s">
        <v>80</v>
      </c>
      <c r="Y10" s="25"/>
      <c r="Z10" s="71" t="s">
        <v>98</v>
      </c>
      <c r="AA10" s="25"/>
    </row>
    <row r="11" spans="1:27" x14ac:dyDescent="0.3">
      <c r="A11" s="8" t="s">
        <v>99</v>
      </c>
      <c r="B11" s="19" t="s">
        <v>100</v>
      </c>
      <c r="C11" s="8" t="s">
        <v>101</v>
      </c>
      <c r="D11" s="9" t="s">
        <v>102</v>
      </c>
      <c r="E11" s="10">
        <v>1.5</v>
      </c>
      <c r="F11" s="8" t="s">
        <v>101</v>
      </c>
      <c r="G11" s="9" t="s">
        <v>102</v>
      </c>
      <c r="H11" s="10">
        <v>1.5</v>
      </c>
      <c r="I11" s="8"/>
      <c r="J11" s="9"/>
      <c r="K11" s="9"/>
      <c r="L11" s="9"/>
      <c r="M11" s="10"/>
    </row>
    <row r="12" spans="1:27" x14ac:dyDescent="0.3">
      <c r="A12" s="11"/>
      <c r="B12" s="20"/>
      <c r="C12" s="11" t="s">
        <v>103</v>
      </c>
      <c r="D12" t="s">
        <v>104</v>
      </c>
      <c r="E12" s="53">
        <f>0.25/8</f>
        <v>3.125E-2</v>
      </c>
      <c r="F12" s="11" t="s">
        <v>103</v>
      </c>
      <c r="G12" t="s">
        <v>104</v>
      </c>
      <c r="H12" s="53">
        <f>0.25/8</f>
        <v>3.125E-2</v>
      </c>
      <c r="I12" s="11"/>
      <c r="M12" s="12"/>
    </row>
    <row r="13" spans="1:27" x14ac:dyDescent="0.3">
      <c r="A13" s="11"/>
      <c r="B13" s="20"/>
      <c r="C13" s="11"/>
      <c r="E13" s="12"/>
      <c r="F13" s="11" t="s">
        <v>103</v>
      </c>
      <c r="G13" t="s">
        <v>104</v>
      </c>
      <c r="H13" s="53">
        <f>0.25/8</f>
        <v>3.125E-2</v>
      </c>
      <c r="I13" s="11"/>
      <c r="K13" s="31">
        <f>J14/G3</f>
        <v>0.7734375</v>
      </c>
      <c r="M13" s="12"/>
      <c r="P13" s="56" t="s">
        <v>105</v>
      </c>
      <c r="Q13" s="59" t="s">
        <v>106</v>
      </c>
      <c r="R13" s="59">
        <v>514</v>
      </c>
      <c r="S13" s="59"/>
      <c r="X13" s="56" t="s">
        <v>107</v>
      </c>
      <c r="Y13" s="22"/>
    </row>
    <row r="14" spans="1:27" x14ac:dyDescent="0.3">
      <c r="A14" s="13"/>
      <c r="B14" s="21"/>
      <c r="C14" s="13"/>
      <c r="D14" s="16" t="s">
        <v>108</v>
      </c>
      <c r="E14" s="17">
        <f>SUM(E11:E12)</f>
        <v>1.53125</v>
      </c>
      <c r="F14" s="16"/>
      <c r="G14" s="16" t="s">
        <v>108</v>
      </c>
      <c r="H14" s="17">
        <f>SUM(H11:H13)</f>
        <v>1.5625</v>
      </c>
      <c r="I14" s="13"/>
      <c r="J14" s="14">
        <f>SUM(E14,H14)</f>
        <v>3.09375</v>
      </c>
      <c r="K14" s="14">
        <f>IF(J14&gt;$G$3,1,(J14/$G$3))</f>
        <v>0.7734375</v>
      </c>
      <c r="L14" s="14"/>
      <c r="M14" s="54" t="str">
        <f>IF(J14&gt;4,"Overloaded","OK")</f>
        <v>OK</v>
      </c>
      <c r="P14" s="59"/>
      <c r="Q14" s="59"/>
      <c r="R14" s="59"/>
      <c r="S14" s="59"/>
      <c r="X14" t="s">
        <v>66</v>
      </c>
      <c r="Y14" t="s">
        <v>67</v>
      </c>
      <c r="Z14">
        <f>K14+K19+K23+K28+K33</f>
        <v>4.0390625</v>
      </c>
    </row>
    <row r="15" spans="1:27" x14ac:dyDescent="0.3">
      <c r="A15" s="8" t="s">
        <v>109</v>
      </c>
      <c r="B15" s="19" t="s">
        <v>100</v>
      </c>
      <c r="C15" s="8" t="s">
        <v>110</v>
      </c>
      <c r="D15" s="9" t="s">
        <v>111</v>
      </c>
      <c r="E15" s="10">
        <v>1.5</v>
      </c>
      <c r="F15" s="8" t="s">
        <v>112</v>
      </c>
      <c r="G15" s="9" t="s">
        <v>113</v>
      </c>
      <c r="H15" s="10">
        <v>1.5</v>
      </c>
      <c r="I15" s="8"/>
      <c r="J15" s="9"/>
      <c r="K15" s="9"/>
      <c r="L15" s="9"/>
      <c r="M15" s="10"/>
      <c r="P15" s="59"/>
      <c r="Q15" s="59"/>
      <c r="R15" s="22">
        <f>R13+R14</f>
        <v>514</v>
      </c>
      <c r="S15" s="22" t="s">
        <v>87</v>
      </c>
      <c r="Y15" t="s">
        <v>75</v>
      </c>
      <c r="Z15">
        <f>R15</f>
        <v>514</v>
      </c>
    </row>
    <row r="16" spans="1:27" x14ac:dyDescent="0.3">
      <c r="A16" s="11"/>
      <c r="B16" s="20"/>
      <c r="C16" s="11" t="s">
        <v>103</v>
      </c>
      <c r="D16" t="s">
        <v>104</v>
      </c>
      <c r="E16" s="12">
        <f>0.75</f>
        <v>0.75</v>
      </c>
      <c r="F16" s="8" t="s">
        <v>112</v>
      </c>
      <c r="G16" s="9" t="s">
        <v>113</v>
      </c>
      <c r="H16" s="10">
        <v>1.5</v>
      </c>
      <c r="I16" s="11"/>
      <c r="M16" s="12"/>
      <c r="Z16">
        <f>Z15/Z14</f>
        <v>127.25725338491296</v>
      </c>
    </row>
    <row r="17" spans="1:27" x14ac:dyDescent="0.3">
      <c r="A17" s="11"/>
      <c r="B17" s="20"/>
      <c r="C17" s="11" t="s">
        <v>103</v>
      </c>
      <c r="D17" t="s">
        <v>104</v>
      </c>
      <c r="E17" s="12">
        <v>0.75</v>
      </c>
      <c r="F17" s="11" t="s">
        <v>103</v>
      </c>
      <c r="G17" t="s">
        <v>104</v>
      </c>
      <c r="H17" s="12">
        <f>0.75</f>
        <v>0.75</v>
      </c>
      <c r="I17" s="11"/>
      <c r="M17" s="12"/>
      <c r="X17" s="56" t="s">
        <v>80</v>
      </c>
      <c r="Y17" s="56"/>
      <c r="Z17" s="72" t="s">
        <v>114</v>
      </c>
      <c r="AA17" s="25"/>
    </row>
    <row r="18" spans="1:27" x14ac:dyDescent="0.3">
      <c r="A18" s="11"/>
      <c r="B18" s="20"/>
      <c r="C18" s="11"/>
      <c r="E18" s="12"/>
      <c r="F18" s="11" t="s">
        <v>103</v>
      </c>
      <c r="G18" t="s">
        <v>104</v>
      </c>
      <c r="H18" s="12">
        <v>0.75</v>
      </c>
      <c r="I18" s="11"/>
      <c r="M18" s="12"/>
    </row>
    <row r="19" spans="1:27" x14ac:dyDescent="0.3">
      <c r="A19" s="13"/>
      <c r="B19" s="21"/>
      <c r="C19" s="13"/>
      <c r="D19" s="16" t="s">
        <v>108</v>
      </c>
      <c r="E19" s="17">
        <f>SUM(E15:E17)</f>
        <v>3</v>
      </c>
      <c r="F19" s="18"/>
      <c r="G19" s="16" t="s">
        <v>108</v>
      </c>
      <c r="H19" s="17">
        <f>SUM(H15:H17)</f>
        <v>3.75</v>
      </c>
      <c r="I19" s="13"/>
      <c r="J19" s="14">
        <f>SUM(E19,H19)</f>
        <v>6.75</v>
      </c>
      <c r="K19" s="14">
        <f>IF(J19&gt;$G$3,1,(J19/$G$3))</f>
        <v>1</v>
      </c>
      <c r="L19" s="14"/>
      <c r="M19" s="55" t="str">
        <f>IF(J19&gt;4,"Overloaded","OK")</f>
        <v>Overloaded</v>
      </c>
    </row>
    <row r="20" spans="1:27" x14ac:dyDescent="0.3">
      <c r="A20" s="8" t="s">
        <v>115</v>
      </c>
      <c r="B20" s="19" t="s">
        <v>100</v>
      </c>
      <c r="C20" s="11" t="s">
        <v>103</v>
      </c>
      <c r="D20" t="s">
        <v>104</v>
      </c>
      <c r="E20" s="53">
        <f>0.25/8</f>
        <v>3.125E-2</v>
      </c>
      <c r="F20" s="8" t="s">
        <v>116</v>
      </c>
      <c r="G20" s="9" t="s">
        <v>117</v>
      </c>
      <c r="H20" s="10">
        <v>1</v>
      </c>
      <c r="I20" s="8"/>
      <c r="J20" s="9"/>
      <c r="K20" s="9"/>
      <c r="L20" s="9"/>
      <c r="M20" s="10"/>
    </row>
    <row r="21" spans="1:27" x14ac:dyDescent="0.3">
      <c r="A21" s="11"/>
      <c r="B21" s="20"/>
      <c r="C21" s="11"/>
      <c r="E21" s="12"/>
      <c r="F21" s="11" t="s">
        <v>103</v>
      </c>
      <c r="G21" t="s">
        <v>104</v>
      </c>
      <c r="H21" s="53">
        <f>0.25/8</f>
        <v>3.125E-2</v>
      </c>
      <c r="I21" s="11"/>
      <c r="M21" s="12"/>
    </row>
    <row r="22" spans="1:27" x14ac:dyDescent="0.3">
      <c r="A22" s="11"/>
      <c r="B22" s="20"/>
      <c r="C22" s="11"/>
      <c r="E22" s="12"/>
      <c r="F22" s="11"/>
      <c r="H22" s="12"/>
      <c r="I22" s="11"/>
      <c r="M22" s="12"/>
    </row>
    <row r="23" spans="1:27" x14ac:dyDescent="0.3">
      <c r="A23" s="13"/>
      <c r="B23" s="21"/>
      <c r="C23" s="13"/>
      <c r="D23" s="16" t="s">
        <v>108</v>
      </c>
      <c r="E23" s="17">
        <f>SUM(E20:E22)</f>
        <v>3.125E-2</v>
      </c>
      <c r="F23" s="18"/>
      <c r="G23" s="16" t="s">
        <v>108</v>
      </c>
      <c r="H23" s="17">
        <f>SUM(H20:H22)</f>
        <v>1.03125</v>
      </c>
      <c r="I23" s="13"/>
      <c r="J23" s="14">
        <f>SUM(E23,H23)</f>
        <v>1.0625</v>
      </c>
      <c r="K23" s="14">
        <f>IF(J23&gt;$G$3,1,(J23/$G$3))</f>
        <v>0.265625</v>
      </c>
      <c r="L23" s="14"/>
      <c r="M23" s="54" t="str">
        <f>IF(J23&gt;4,"Overloaded","OK")</f>
        <v>OK</v>
      </c>
    </row>
    <row r="24" spans="1:27" x14ac:dyDescent="0.3">
      <c r="A24" s="8" t="s">
        <v>118</v>
      </c>
      <c r="B24" s="19" t="s">
        <v>100</v>
      </c>
      <c r="C24" s="8" t="s">
        <v>119</v>
      </c>
      <c r="D24" s="52" t="s">
        <v>120</v>
      </c>
      <c r="E24" s="10">
        <v>1.5</v>
      </c>
      <c r="F24" s="8" t="s">
        <v>119</v>
      </c>
      <c r="G24" s="52" t="s">
        <v>120</v>
      </c>
      <c r="H24" s="10">
        <v>1.5</v>
      </c>
      <c r="I24" s="8"/>
      <c r="J24" s="9"/>
      <c r="K24" s="9"/>
      <c r="L24" s="9"/>
      <c r="M24" s="10"/>
    </row>
    <row r="25" spans="1:27" x14ac:dyDescent="0.3">
      <c r="A25" s="11"/>
      <c r="B25" s="20"/>
      <c r="C25" s="11" t="s">
        <v>121</v>
      </c>
      <c r="D25" s="30" t="s">
        <v>122</v>
      </c>
      <c r="E25" s="12">
        <v>1.5</v>
      </c>
      <c r="F25" s="11" t="s">
        <v>123</v>
      </c>
      <c r="G25" s="30" t="s">
        <v>124</v>
      </c>
      <c r="H25" s="12">
        <v>1</v>
      </c>
      <c r="I25" s="11"/>
      <c r="M25" s="12"/>
    </row>
    <row r="26" spans="1:27" x14ac:dyDescent="0.3">
      <c r="A26" s="11"/>
      <c r="B26" s="20"/>
      <c r="C26" s="11" t="s">
        <v>123</v>
      </c>
      <c r="D26" s="30" t="s">
        <v>124</v>
      </c>
      <c r="E26" s="12">
        <v>1</v>
      </c>
      <c r="F26" s="11" t="s">
        <v>103</v>
      </c>
      <c r="G26" t="s">
        <v>104</v>
      </c>
      <c r="H26" s="53">
        <f>0.25/8</f>
        <v>3.125E-2</v>
      </c>
      <c r="I26" s="11"/>
      <c r="M26" s="12"/>
    </row>
    <row r="27" spans="1:27" x14ac:dyDescent="0.3">
      <c r="A27" s="11"/>
      <c r="B27" s="20"/>
      <c r="C27" s="11" t="s">
        <v>103</v>
      </c>
      <c r="D27" t="s">
        <v>104</v>
      </c>
      <c r="E27" s="53">
        <f>0.25/8</f>
        <v>3.125E-2</v>
      </c>
      <c r="F27" s="11"/>
      <c r="H27" s="12"/>
      <c r="I27" s="11"/>
      <c r="M27" s="12"/>
    </row>
    <row r="28" spans="1:27" x14ac:dyDescent="0.3">
      <c r="A28" s="13"/>
      <c r="B28" s="21"/>
      <c r="C28" s="13"/>
      <c r="D28" s="16" t="s">
        <v>108</v>
      </c>
      <c r="E28" s="17">
        <f>SUM(E24:E26)</f>
        <v>4</v>
      </c>
      <c r="F28" s="18"/>
      <c r="G28" s="16" t="s">
        <v>108</v>
      </c>
      <c r="H28" s="17">
        <f>SUM(H24:H26)</f>
        <v>2.53125</v>
      </c>
      <c r="I28" s="13"/>
      <c r="J28" s="14">
        <f>SUM(E28,H28)</f>
        <v>6.53125</v>
      </c>
      <c r="K28" s="14">
        <f>IF(J28&gt;$G$3,1,(J28/$G$3))</f>
        <v>1</v>
      </c>
      <c r="L28" s="14"/>
      <c r="M28" s="55" t="str">
        <f>IF(J28&gt;4,"Overloaded","OK")</f>
        <v>Overloaded</v>
      </c>
    </row>
    <row r="29" spans="1:27" x14ac:dyDescent="0.3">
      <c r="A29" s="8" t="s">
        <v>125</v>
      </c>
      <c r="B29" s="19" t="s">
        <v>100</v>
      </c>
      <c r="C29" s="8" t="s">
        <v>126</v>
      </c>
      <c r="D29" s="52" t="s">
        <v>127</v>
      </c>
      <c r="E29" s="10">
        <v>1.5</v>
      </c>
      <c r="F29" s="8" t="s">
        <v>126</v>
      </c>
      <c r="G29" s="52" t="s">
        <v>127</v>
      </c>
      <c r="H29" s="10">
        <v>1.5</v>
      </c>
      <c r="I29" s="8"/>
      <c r="J29" s="9"/>
      <c r="K29" s="9"/>
      <c r="L29" s="9"/>
      <c r="M29" s="10"/>
    </row>
    <row r="30" spans="1:27" x14ac:dyDescent="0.3">
      <c r="A30" s="11"/>
      <c r="B30" s="11"/>
      <c r="C30" s="11" t="s">
        <v>128</v>
      </c>
      <c r="D30" t="s">
        <v>129</v>
      </c>
      <c r="E30" s="12">
        <v>1.5</v>
      </c>
      <c r="F30" s="11" t="s">
        <v>103</v>
      </c>
      <c r="G30" t="s">
        <v>104</v>
      </c>
      <c r="H30" s="53">
        <f>0.25/8</f>
        <v>3.125E-2</v>
      </c>
      <c r="I30" s="11"/>
      <c r="M30" s="12"/>
    </row>
    <row r="31" spans="1:27" x14ac:dyDescent="0.3">
      <c r="A31" s="11"/>
      <c r="B31" s="20"/>
      <c r="C31" s="11" t="s">
        <v>103</v>
      </c>
      <c r="D31" t="s">
        <v>104</v>
      </c>
      <c r="E31" s="53">
        <f>0.25/8</f>
        <v>3.125E-2</v>
      </c>
      <c r="F31" s="11"/>
      <c r="H31" s="12"/>
      <c r="I31" s="11"/>
      <c r="M31" s="12"/>
    </row>
    <row r="32" spans="1:27" x14ac:dyDescent="0.3">
      <c r="A32" s="11"/>
      <c r="B32" s="20"/>
      <c r="C32" s="11"/>
      <c r="E32" s="53"/>
      <c r="F32" s="11"/>
      <c r="H32" s="12"/>
      <c r="I32" s="11"/>
      <c r="M32" s="12"/>
    </row>
    <row r="33" spans="1:13" x14ac:dyDescent="0.3">
      <c r="A33" s="13"/>
      <c r="B33" s="21"/>
      <c r="C33" s="13"/>
      <c r="D33" s="16" t="s">
        <v>108</v>
      </c>
      <c r="E33" s="17">
        <f>SUM(E29:E31)</f>
        <v>3.03125</v>
      </c>
      <c r="F33" s="18"/>
      <c r="G33" s="16" t="s">
        <v>108</v>
      </c>
      <c r="H33" s="17">
        <f>SUM(H29:H31)</f>
        <v>1.53125</v>
      </c>
      <c r="I33" s="13"/>
      <c r="J33" s="14">
        <f>SUM(E33,H33)</f>
        <v>4.5625</v>
      </c>
      <c r="K33" s="14">
        <f>IF(J33&gt;$G$3,1,(J33/$G$3))</f>
        <v>1</v>
      </c>
      <c r="L33" s="14"/>
      <c r="M33" s="55" t="str">
        <f>IF(J33&gt;4,"Overloaded","OK")</f>
        <v>Overloaded</v>
      </c>
    </row>
    <row r="35" spans="1:13" x14ac:dyDescent="0.3">
      <c r="A35" t="s">
        <v>130</v>
      </c>
    </row>
    <row r="36" spans="1:13" x14ac:dyDescent="0.3">
      <c r="A36" s="19" t="s">
        <v>131</v>
      </c>
      <c r="B36" s="19" t="s">
        <v>132</v>
      </c>
      <c r="C36" s="8" t="s">
        <v>116</v>
      </c>
      <c r="D36" s="9" t="s">
        <v>117</v>
      </c>
      <c r="E36" s="10">
        <v>1</v>
      </c>
      <c r="F36" s="8" t="s">
        <v>133</v>
      </c>
      <c r="G36" s="9" t="s">
        <v>134</v>
      </c>
      <c r="H36" s="10">
        <v>1.5</v>
      </c>
      <c r="I36" s="8"/>
      <c r="J36" s="9"/>
      <c r="K36" s="9"/>
      <c r="L36" s="9"/>
      <c r="M36" s="10"/>
    </row>
    <row r="37" spans="1:13" x14ac:dyDescent="0.3">
      <c r="A37" s="20"/>
      <c r="B37" s="20"/>
      <c r="C37" s="11" t="s">
        <v>133</v>
      </c>
      <c r="D37" t="s">
        <v>134</v>
      </c>
      <c r="E37" s="12">
        <v>1.5</v>
      </c>
      <c r="F37" s="11"/>
      <c r="H37" s="12"/>
      <c r="I37" s="11"/>
      <c r="M37" s="12"/>
    </row>
    <row r="38" spans="1:13" x14ac:dyDescent="0.3">
      <c r="A38" s="20"/>
      <c r="B38" s="20"/>
      <c r="C38" s="11" t="s">
        <v>103</v>
      </c>
      <c r="D38" t="s">
        <v>104</v>
      </c>
      <c r="E38" s="53">
        <f>0.25/8</f>
        <v>3.125E-2</v>
      </c>
      <c r="F38" s="11"/>
      <c r="H38" s="12"/>
      <c r="I38" s="11"/>
      <c r="M38" s="12"/>
    </row>
    <row r="39" spans="1:13" x14ac:dyDescent="0.3">
      <c r="A39" s="21"/>
      <c r="B39" s="21"/>
      <c r="C39" s="13"/>
      <c r="D39" s="16" t="s">
        <v>108</v>
      </c>
      <c r="E39" s="17">
        <f>SUM(E36:E38)</f>
        <v>2.53125</v>
      </c>
      <c r="F39" s="18"/>
      <c r="G39" s="16" t="s">
        <v>108</v>
      </c>
      <c r="H39" s="17">
        <f>SUM(H36:H38)</f>
        <v>1.5</v>
      </c>
      <c r="I39" s="13"/>
      <c r="J39" s="14">
        <f>SUM(E39,H39)</f>
        <v>4.03125</v>
      </c>
      <c r="K39" s="14">
        <f>IF(J39&gt;$G$3,1,(J39/$G$3))</f>
        <v>1</v>
      </c>
      <c r="L39" s="14"/>
      <c r="M39" s="64" t="str">
        <f>IF(J39&gt;4,"Overloaded","OK")</f>
        <v>Overloaded</v>
      </c>
    </row>
    <row r="40" spans="1:13" x14ac:dyDescent="0.3">
      <c r="A40" s="19" t="s">
        <v>135</v>
      </c>
      <c r="B40" t="s">
        <v>132</v>
      </c>
      <c r="C40" s="8" t="s">
        <v>136</v>
      </c>
      <c r="D40" s="9" t="s">
        <v>137</v>
      </c>
      <c r="E40" s="10">
        <v>1.5</v>
      </c>
      <c r="F40" s="8" t="s">
        <v>136</v>
      </c>
      <c r="G40" s="9" t="s">
        <v>137</v>
      </c>
      <c r="H40" s="10">
        <v>1.5</v>
      </c>
      <c r="I40" s="8"/>
      <c r="J40" s="9"/>
      <c r="K40" s="9"/>
      <c r="L40" s="9"/>
      <c r="M40" s="10"/>
    </row>
    <row r="41" spans="1:13" x14ac:dyDescent="0.3">
      <c r="A41" s="20"/>
      <c r="B41" s="20"/>
      <c r="C41" s="11" t="s">
        <v>103</v>
      </c>
      <c r="D41" t="s">
        <v>104</v>
      </c>
      <c r="E41" s="53">
        <f>0.25/8</f>
        <v>3.125E-2</v>
      </c>
      <c r="F41" s="11"/>
      <c r="H41" s="12"/>
      <c r="I41" s="11"/>
      <c r="M41" s="12"/>
    </row>
    <row r="42" spans="1:13" x14ac:dyDescent="0.3">
      <c r="A42" s="20"/>
      <c r="B42" s="20"/>
      <c r="C42" s="11"/>
      <c r="E42" s="12"/>
      <c r="F42" s="11"/>
      <c r="H42" s="12"/>
      <c r="I42" s="11"/>
      <c r="M42" s="12"/>
    </row>
    <row r="43" spans="1:13" x14ac:dyDescent="0.3">
      <c r="A43" s="21"/>
      <c r="B43" s="21"/>
      <c r="C43" s="13"/>
      <c r="D43" s="16" t="s">
        <v>108</v>
      </c>
      <c r="E43" s="17">
        <f>SUM(E40:E42)</f>
        <v>1.53125</v>
      </c>
      <c r="F43" s="18"/>
      <c r="G43" s="16" t="s">
        <v>108</v>
      </c>
      <c r="H43" s="17">
        <f>SUM(H40:H42)</f>
        <v>1.5</v>
      </c>
      <c r="I43" s="13"/>
      <c r="J43" s="14">
        <f>SUM(E43,H43)</f>
        <v>3.03125</v>
      </c>
      <c r="K43" s="14">
        <f>IF(J43&gt;$G$3,1,(J43/$G$3))</f>
        <v>0.7578125</v>
      </c>
      <c r="L43" s="14"/>
      <c r="M43" s="15" t="str">
        <f>IF(J43&gt;4,"Overloaded","OK")</f>
        <v>OK</v>
      </c>
    </row>
    <row r="44" spans="1:13" x14ac:dyDescent="0.3">
      <c r="A44" s="19" t="s">
        <v>138</v>
      </c>
      <c r="B44" t="s">
        <v>132</v>
      </c>
      <c r="C44" s="8" t="s">
        <v>139</v>
      </c>
      <c r="D44" s="9" t="s">
        <v>140</v>
      </c>
      <c r="E44" s="10">
        <v>1</v>
      </c>
      <c r="F44" s="8" t="s">
        <v>141</v>
      </c>
      <c r="G44" s="9" t="s">
        <v>142</v>
      </c>
      <c r="H44" s="10">
        <v>1.5</v>
      </c>
      <c r="I44" s="8"/>
      <c r="J44" s="9"/>
      <c r="K44" s="9"/>
      <c r="L44" s="9"/>
      <c r="M44" s="10"/>
    </row>
    <row r="45" spans="1:13" x14ac:dyDescent="0.3">
      <c r="A45" s="20"/>
      <c r="B45" s="12"/>
      <c r="C45" s="11" t="s">
        <v>143</v>
      </c>
      <c r="D45" t="s">
        <v>144</v>
      </c>
      <c r="E45" s="12">
        <v>1.5</v>
      </c>
      <c r="F45" s="11"/>
      <c r="H45" s="12"/>
      <c r="I45" s="11"/>
      <c r="M45" s="12"/>
    </row>
    <row r="46" spans="1:13" x14ac:dyDescent="0.3">
      <c r="A46" s="20"/>
      <c r="B46" s="12"/>
      <c r="C46" s="11" t="s">
        <v>103</v>
      </c>
      <c r="D46" t="s">
        <v>104</v>
      </c>
      <c r="E46" s="53">
        <f>0.25/8</f>
        <v>3.125E-2</v>
      </c>
      <c r="F46" s="11"/>
      <c r="H46" s="12"/>
      <c r="I46" s="11"/>
      <c r="M46" s="12"/>
    </row>
    <row r="47" spans="1:13" x14ac:dyDescent="0.3">
      <c r="A47" s="21"/>
      <c r="B47" s="15"/>
      <c r="C47" s="13"/>
      <c r="D47" s="16" t="s">
        <v>108</v>
      </c>
      <c r="E47" s="17">
        <f>SUM(E44:E46)</f>
        <v>2.53125</v>
      </c>
      <c r="F47" s="18"/>
      <c r="G47" s="16" t="s">
        <v>108</v>
      </c>
      <c r="H47" s="17">
        <f>SUM(H44:H46)</f>
        <v>1.5</v>
      </c>
      <c r="I47" s="13"/>
      <c r="J47" s="14">
        <f>SUM(E47,H47)</f>
        <v>4.03125</v>
      </c>
      <c r="K47" s="14">
        <f>IF(J47&gt;$G$3,1,(J47/$G$3))</f>
        <v>1</v>
      </c>
      <c r="L47" s="14"/>
      <c r="M47" s="64" t="str">
        <f>IF(J47&gt;4,"Overloaded","OK")</f>
        <v>Overloaded</v>
      </c>
    </row>
    <row r="48" spans="1:13" x14ac:dyDescent="0.3">
      <c r="A48" s="19" t="s">
        <v>145</v>
      </c>
      <c r="B48" t="s">
        <v>132</v>
      </c>
      <c r="C48" s="8" t="s">
        <v>146</v>
      </c>
      <c r="D48" s="9" t="s">
        <v>147</v>
      </c>
      <c r="E48" s="10">
        <v>1.5</v>
      </c>
      <c r="F48" s="8" t="s">
        <v>146</v>
      </c>
      <c r="G48" s="9" t="s">
        <v>147</v>
      </c>
      <c r="H48" s="10">
        <v>1.5</v>
      </c>
      <c r="I48" s="8"/>
      <c r="J48" s="9"/>
      <c r="K48" s="9"/>
      <c r="L48" s="9"/>
      <c r="M48" s="10"/>
    </row>
    <row r="49" spans="1:13" x14ac:dyDescent="0.3">
      <c r="A49" s="20"/>
      <c r="B49" s="12"/>
      <c r="C49" s="11" t="s">
        <v>103</v>
      </c>
      <c r="D49" t="s">
        <v>104</v>
      </c>
      <c r="E49" s="53">
        <f>0.25/8</f>
        <v>3.125E-2</v>
      </c>
      <c r="F49" s="11"/>
      <c r="H49" s="12"/>
      <c r="I49" s="11"/>
      <c r="M49" s="12"/>
    </row>
    <row r="50" spans="1:13" x14ac:dyDescent="0.3">
      <c r="A50" s="20"/>
      <c r="B50" s="12"/>
      <c r="C50" s="11"/>
      <c r="E50" s="12"/>
      <c r="F50" s="11"/>
      <c r="H50" s="12"/>
      <c r="I50" s="11"/>
      <c r="M50" s="12"/>
    </row>
    <row r="51" spans="1:13" x14ac:dyDescent="0.3">
      <c r="A51" s="21"/>
      <c r="B51" s="15"/>
      <c r="C51" s="13"/>
      <c r="D51" s="16" t="s">
        <v>108</v>
      </c>
      <c r="E51" s="17">
        <f>SUM(E48:E50)</f>
        <v>1.53125</v>
      </c>
      <c r="F51" s="18"/>
      <c r="G51" s="16" t="s">
        <v>108</v>
      </c>
      <c r="H51" s="17">
        <f>SUM(H48:H50)</f>
        <v>1.5</v>
      </c>
      <c r="I51" s="13"/>
      <c r="J51" s="14">
        <f>SUM(E51,H51)</f>
        <v>3.03125</v>
      </c>
      <c r="K51" s="14">
        <f>IF(J51&gt;$G$3,1,(J51/$G$3))</f>
        <v>0.7578125</v>
      </c>
      <c r="L51" s="14"/>
      <c r="M51" s="15" t="str">
        <f>IF(J51&gt;4,"Overloaded","OK")</f>
        <v>OK</v>
      </c>
    </row>
    <row r="52" spans="1:13" x14ac:dyDescent="0.3">
      <c r="A52" s="19" t="s">
        <v>148</v>
      </c>
      <c r="B52" t="s">
        <v>132</v>
      </c>
      <c r="C52" s="8" t="s">
        <v>149</v>
      </c>
      <c r="D52" s="9" t="s">
        <v>150</v>
      </c>
      <c r="E52" s="10">
        <v>1.5</v>
      </c>
      <c r="F52" s="8" t="s">
        <v>149</v>
      </c>
      <c r="G52" s="9" t="s">
        <v>150</v>
      </c>
      <c r="H52" s="10">
        <v>1.5</v>
      </c>
      <c r="I52" s="8"/>
      <c r="J52" s="9"/>
      <c r="K52" s="9"/>
      <c r="L52" s="9"/>
      <c r="M52" s="10"/>
    </row>
    <row r="53" spans="1:13" x14ac:dyDescent="0.3">
      <c r="A53" s="20"/>
      <c r="B53" s="12"/>
      <c r="C53" s="11"/>
      <c r="E53" s="12"/>
      <c r="F53" s="11"/>
      <c r="H53" s="12"/>
      <c r="I53" s="11"/>
      <c r="M53" s="12"/>
    </row>
    <row r="54" spans="1:13" x14ac:dyDescent="0.3">
      <c r="A54" s="20"/>
      <c r="B54" s="12"/>
      <c r="C54" s="11"/>
      <c r="E54" s="12"/>
      <c r="F54" s="11"/>
      <c r="H54" s="12"/>
      <c r="I54" s="11"/>
      <c r="M54" s="12"/>
    </row>
    <row r="55" spans="1:13" x14ac:dyDescent="0.3">
      <c r="A55" s="21"/>
      <c r="B55" s="15"/>
      <c r="C55" s="13"/>
      <c r="D55" s="16" t="s">
        <v>108</v>
      </c>
      <c r="E55" s="17">
        <f>SUM(E52:E54)</f>
        <v>1.5</v>
      </c>
      <c r="F55" s="18"/>
      <c r="G55" s="16" t="s">
        <v>108</v>
      </c>
      <c r="H55" s="17">
        <f>SUM(H52:H54)</f>
        <v>1.5</v>
      </c>
      <c r="I55" s="13"/>
      <c r="J55" s="14">
        <f>SUM(E55,H55)</f>
        <v>3</v>
      </c>
      <c r="K55" s="14">
        <f>IF(J55&gt;$G$3,1,(J55/$G$3))</f>
        <v>0.75</v>
      </c>
      <c r="L55" s="14"/>
      <c r="M55" s="15" t="str">
        <f>IF(J55&gt;4,"Overloaded","OK")</f>
        <v>OK</v>
      </c>
    </row>
    <row r="56" spans="1:13" x14ac:dyDescent="0.3">
      <c r="A56" s="19" t="s">
        <v>151</v>
      </c>
      <c r="B56" t="s">
        <v>132</v>
      </c>
      <c r="C56" s="8" t="s">
        <v>152</v>
      </c>
      <c r="D56" s="9" t="s">
        <v>153</v>
      </c>
      <c r="E56" s="10">
        <v>1.5</v>
      </c>
      <c r="F56" s="8"/>
      <c r="G56" s="9"/>
      <c r="H56" s="10"/>
      <c r="I56" s="8"/>
      <c r="J56" s="9"/>
      <c r="K56" s="9"/>
      <c r="L56" s="9"/>
      <c r="M56" s="10"/>
    </row>
    <row r="57" spans="1:13" x14ac:dyDescent="0.3">
      <c r="A57" s="20"/>
      <c r="B57" s="12"/>
      <c r="C57" s="11"/>
      <c r="E57" s="12"/>
      <c r="F57" s="11"/>
      <c r="H57" s="12"/>
      <c r="I57" s="11"/>
      <c r="M57" s="12"/>
    </row>
    <row r="58" spans="1:13" x14ac:dyDescent="0.3">
      <c r="A58" s="20"/>
      <c r="B58" s="12"/>
      <c r="C58" s="11"/>
      <c r="E58" s="12"/>
      <c r="F58" s="11"/>
      <c r="H58" s="12"/>
      <c r="I58" s="11"/>
      <c r="M58" s="12"/>
    </row>
    <row r="59" spans="1:13" x14ac:dyDescent="0.3">
      <c r="A59" s="21"/>
      <c r="B59" s="15"/>
      <c r="C59" s="13"/>
      <c r="D59" s="16" t="s">
        <v>108</v>
      </c>
      <c r="E59" s="17">
        <f>SUM(E56:E58)</f>
        <v>1.5</v>
      </c>
      <c r="F59" s="18"/>
      <c r="G59" s="16" t="s">
        <v>108</v>
      </c>
      <c r="H59" s="17">
        <f>SUM(H56:H58)</f>
        <v>0</v>
      </c>
      <c r="I59" s="13"/>
      <c r="J59" s="14">
        <f>SUM(E59,H59)</f>
        <v>1.5</v>
      </c>
      <c r="K59" s="14">
        <f>IF(J59&gt;$G$3,1,(J59/$G$3))</f>
        <v>0.375</v>
      </c>
      <c r="L59" s="14"/>
      <c r="M59" s="15" t="str">
        <f>IF(J59&gt;4,"Overloaded","OK")</f>
        <v>OK</v>
      </c>
    </row>
    <row r="60" spans="1:13" x14ac:dyDescent="0.3">
      <c r="A60" s="19" t="s">
        <v>154</v>
      </c>
      <c r="B60" t="s">
        <v>132</v>
      </c>
      <c r="C60" s="8"/>
      <c r="D60" s="9"/>
      <c r="E60" s="10"/>
      <c r="F60" s="8" t="s">
        <v>155</v>
      </c>
      <c r="G60" s="9" t="s">
        <v>156</v>
      </c>
      <c r="H60" s="10">
        <v>1</v>
      </c>
      <c r="I60" s="8"/>
      <c r="J60" s="9"/>
      <c r="K60" s="9"/>
      <c r="L60" s="9"/>
      <c r="M60" s="10"/>
    </row>
    <row r="61" spans="1:13" x14ac:dyDescent="0.3">
      <c r="A61" s="20"/>
      <c r="B61" s="12"/>
      <c r="C61" s="11"/>
      <c r="E61" s="12"/>
      <c r="F61" s="11"/>
      <c r="H61" s="12"/>
      <c r="I61" s="11"/>
      <c r="M61" s="12"/>
    </row>
    <row r="62" spans="1:13" x14ac:dyDescent="0.3">
      <c r="A62" s="20"/>
      <c r="B62" s="12"/>
      <c r="C62" s="11"/>
      <c r="E62" s="12"/>
      <c r="F62" s="11"/>
      <c r="H62" s="12"/>
      <c r="I62" s="11"/>
      <c r="M62" s="12"/>
    </row>
    <row r="63" spans="1:13" x14ac:dyDescent="0.3">
      <c r="A63" s="21"/>
      <c r="B63" s="15"/>
      <c r="C63" s="13"/>
      <c r="D63" s="16" t="s">
        <v>108</v>
      </c>
      <c r="E63" s="17">
        <f>SUM(E60:E62)</f>
        <v>0</v>
      </c>
      <c r="F63" s="18"/>
      <c r="G63" s="16" t="s">
        <v>108</v>
      </c>
      <c r="H63" s="17">
        <f>SUM(H60:H62)</f>
        <v>1</v>
      </c>
      <c r="I63" s="13"/>
      <c r="J63" s="14">
        <f>SUM(E63,H63)</f>
        <v>1</v>
      </c>
      <c r="K63" s="14">
        <f>IF(J63&gt;$G$3,1,(J63/$G$3))</f>
        <v>0.25</v>
      </c>
      <c r="L63" s="14"/>
      <c r="M63" s="15" t="str">
        <f>IF(J63&gt;4,"Overloaded","OK")</f>
        <v>OK</v>
      </c>
    </row>
    <row r="64" spans="1:13" x14ac:dyDescent="0.3">
      <c r="A64" s="19" t="s">
        <v>157</v>
      </c>
      <c r="B64" t="s">
        <v>132</v>
      </c>
      <c r="C64" s="8" t="s">
        <v>158</v>
      </c>
      <c r="D64" s="9" t="s">
        <v>159</v>
      </c>
      <c r="E64" s="10">
        <v>1.5</v>
      </c>
      <c r="F64" s="8" t="s">
        <v>160</v>
      </c>
      <c r="G64" s="9" t="s">
        <v>159</v>
      </c>
      <c r="H64" s="10">
        <v>1.5</v>
      </c>
      <c r="I64" s="8"/>
      <c r="J64" s="9"/>
      <c r="K64" s="9"/>
      <c r="L64" s="9"/>
      <c r="M64" s="10"/>
    </row>
    <row r="65" spans="1:13" x14ac:dyDescent="0.3">
      <c r="A65" s="20"/>
      <c r="B65" s="12"/>
      <c r="C65" s="11"/>
      <c r="E65" s="12"/>
      <c r="F65" s="11"/>
      <c r="H65" s="12"/>
      <c r="I65" s="11"/>
      <c r="M65" s="12"/>
    </row>
    <row r="66" spans="1:13" x14ac:dyDescent="0.3">
      <c r="A66" s="20"/>
      <c r="B66" s="12"/>
      <c r="C66" s="11"/>
      <c r="E66" s="12"/>
      <c r="F66" s="11"/>
      <c r="H66" s="12"/>
      <c r="I66" s="11"/>
      <c r="M66" s="12"/>
    </row>
    <row r="67" spans="1:13" x14ac:dyDescent="0.3">
      <c r="A67" s="21"/>
      <c r="B67" s="15"/>
      <c r="C67" s="13"/>
      <c r="D67" s="16" t="s">
        <v>108</v>
      </c>
      <c r="E67" s="17">
        <f>SUM(E64:E66)</f>
        <v>1.5</v>
      </c>
      <c r="F67" s="18"/>
      <c r="G67" s="16" t="s">
        <v>108</v>
      </c>
      <c r="H67" s="17">
        <f>SUM(H64:H66)</f>
        <v>1.5</v>
      </c>
      <c r="I67" s="13"/>
      <c r="J67" s="14">
        <f>SUM(E67,H67)</f>
        <v>3</v>
      </c>
      <c r="K67" s="14">
        <f>IF(J67&gt;$G$3,1,(J67/$G$3))</f>
        <v>0.75</v>
      </c>
      <c r="L67" s="14"/>
      <c r="M67" s="15" t="str">
        <f>IF(J67&gt;4,"Overloaded","OK")</f>
        <v>OK</v>
      </c>
    </row>
    <row r="68" spans="1:13" x14ac:dyDescent="0.3">
      <c r="A68" s="19" t="s">
        <v>161</v>
      </c>
      <c r="B68" t="s">
        <v>132</v>
      </c>
      <c r="C68" s="8" t="s">
        <v>162</v>
      </c>
      <c r="D68" s="9" t="s">
        <v>163</v>
      </c>
      <c r="E68" s="10">
        <v>1</v>
      </c>
      <c r="F68" s="8" t="s">
        <v>162</v>
      </c>
      <c r="G68" s="9" t="s">
        <v>163</v>
      </c>
      <c r="H68" s="10">
        <v>1</v>
      </c>
      <c r="I68" s="8"/>
      <c r="J68" s="9"/>
      <c r="K68" s="9"/>
      <c r="L68" s="9"/>
      <c r="M68" s="10"/>
    </row>
    <row r="69" spans="1:13" x14ac:dyDescent="0.3">
      <c r="A69" s="20"/>
      <c r="B69" s="12"/>
      <c r="C69" s="11"/>
      <c r="E69" s="12"/>
      <c r="F69" s="11"/>
      <c r="H69" s="12"/>
      <c r="I69" s="11"/>
      <c r="M69" s="12"/>
    </row>
    <row r="70" spans="1:13" x14ac:dyDescent="0.3">
      <c r="A70" s="20"/>
      <c r="B70" s="12"/>
      <c r="C70" s="11"/>
      <c r="E70" s="12"/>
      <c r="F70" s="11"/>
      <c r="H70" s="12"/>
      <c r="I70" s="11"/>
      <c r="M70" s="12"/>
    </row>
    <row r="71" spans="1:13" x14ac:dyDescent="0.3">
      <c r="A71" s="21"/>
      <c r="B71" s="15"/>
      <c r="C71" s="13"/>
      <c r="D71" s="16" t="s">
        <v>108</v>
      </c>
      <c r="E71" s="17">
        <f>SUM(E68:E70)</f>
        <v>1</v>
      </c>
      <c r="F71" s="18"/>
      <c r="G71" s="16" t="s">
        <v>108</v>
      </c>
      <c r="H71" s="17">
        <f>SUM(H68:H70)</f>
        <v>1</v>
      </c>
      <c r="I71" s="13"/>
      <c r="J71" s="14">
        <f>SUM(E71,H71)</f>
        <v>2</v>
      </c>
      <c r="K71" s="14">
        <f>IF(J71&gt;$G$3,1,(J71/$G$3))</f>
        <v>0.5</v>
      </c>
      <c r="L71" s="14"/>
      <c r="M71" s="15" t="str">
        <f>IF(J71&gt;4,"Overloaded","OK")</f>
        <v>OK</v>
      </c>
    </row>
    <row r="72" spans="1:13" x14ac:dyDescent="0.3">
      <c r="A72" s="19" t="s">
        <v>164</v>
      </c>
      <c r="B72" t="s">
        <v>132</v>
      </c>
      <c r="C72" s="8" t="s">
        <v>128</v>
      </c>
      <c r="D72" s="9" t="s">
        <v>129</v>
      </c>
      <c r="E72" s="10">
        <v>1.5</v>
      </c>
      <c r="F72" s="8" t="s">
        <v>165</v>
      </c>
      <c r="G72" s="9" t="s">
        <v>166</v>
      </c>
      <c r="H72" s="10">
        <v>1.5</v>
      </c>
      <c r="I72" s="8"/>
      <c r="J72" s="9"/>
      <c r="K72" s="9"/>
      <c r="L72" s="9"/>
      <c r="M72" s="10"/>
    </row>
    <row r="73" spans="1:13" x14ac:dyDescent="0.3">
      <c r="A73" s="20"/>
      <c r="B73" s="12"/>
      <c r="C73" s="11" t="s">
        <v>167</v>
      </c>
      <c r="D73" t="s">
        <v>168</v>
      </c>
      <c r="E73" s="12">
        <v>1.5</v>
      </c>
      <c r="F73" s="11"/>
      <c r="H73" s="12"/>
      <c r="I73" s="11"/>
      <c r="M73" s="12"/>
    </row>
    <row r="74" spans="1:13" x14ac:dyDescent="0.3">
      <c r="A74" s="20"/>
      <c r="B74" s="12"/>
      <c r="C74" s="11"/>
      <c r="E74" s="12"/>
      <c r="F74" s="11"/>
      <c r="H74" s="12"/>
      <c r="I74" s="11"/>
      <c r="M74" s="12"/>
    </row>
    <row r="75" spans="1:13" x14ac:dyDescent="0.3">
      <c r="A75" s="21"/>
      <c r="B75" s="15"/>
      <c r="C75" s="11"/>
      <c r="D75" s="16" t="s">
        <v>108</v>
      </c>
      <c r="E75" s="17">
        <f>SUM(E72:E74)</f>
        <v>3</v>
      </c>
      <c r="F75" s="18"/>
      <c r="G75" s="16" t="s">
        <v>108</v>
      </c>
      <c r="H75" s="17">
        <f>SUM(H72:H74)</f>
        <v>1.5</v>
      </c>
      <c r="I75" s="13"/>
      <c r="J75" s="14">
        <f>SUM(E75,H75)</f>
        <v>4.5</v>
      </c>
      <c r="K75" s="14">
        <f>IF(J75&gt;$G$3,1,(J75/$G$3))</f>
        <v>1</v>
      </c>
      <c r="L75" s="14"/>
      <c r="M75" s="64" t="str">
        <f>IF(J75&gt;4,"Overloaded","OK")</f>
        <v>Overloaded</v>
      </c>
    </row>
    <row r="76" spans="1:13" x14ac:dyDescent="0.3">
      <c r="A76" s="19" t="s">
        <v>169</v>
      </c>
      <c r="B76" t="s">
        <v>132</v>
      </c>
      <c r="C76" s="8" t="s">
        <v>170</v>
      </c>
      <c r="D76" s="9" t="s">
        <v>117</v>
      </c>
      <c r="E76" s="10">
        <v>1</v>
      </c>
      <c r="F76" s="11" t="s">
        <v>170</v>
      </c>
      <c r="G76" t="s">
        <v>117</v>
      </c>
      <c r="H76" s="10">
        <v>1</v>
      </c>
      <c r="I76" s="8"/>
      <c r="J76" s="9"/>
      <c r="K76" s="9"/>
      <c r="L76" s="9"/>
      <c r="M76" s="10"/>
    </row>
    <row r="77" spans="1:13" x14ac:dyDescent="0.3">
      <c r="A77" s="20"/>
      <c r="C77" s="11" t="s">
        <v>170</v>
      </c>
      <c r="D77" t="s">
        <v>117</v>
      </c>
      <c r="E77" s="12">
        <v>1</v>
      </c>
      <c r="F77" s="11" t="s">
        <v>170</v>
      </c>
      <c r="G77" t="s">
        <v>117</v>
      </c>
      <c r="H77" s="12">
        <v>1</v>
      </c>
      <c r="I77" s="11"/>
      <c r="M77" s="12"/>
    </row>
    <row r="78" spans="1:13" x14ac:dyDescent="0.3">
      <c r="A78" s="20"/>
      <c r="C78" s="11" t="s">
        <v>170</v>
      </c>
      <c r="D78" t="s">
        <v>117</v>
      </c>
      <c r="E78" s="12">
        <v>1</v>
      </c>
      <c r="F78" s="11" t="s">
        <v>170</v>
      </c>
      <c r="G78" t="s">
        <v>117</v>
      </c>
      <c r="H78" s="12">
        <v>1</v>
      </c>
      <c r="I78" s="11"/>
      <c r="M78" s="12"/>
    </row>
    <row r="79" spans="1:13" x14ac:dyDescent="0.3">
      <c r="A79" s="21"/>
      <c r="B79" s="15"/>
      <c r="C79" s="13"/>
      <c r="D79" s="16" t="s">
        <v>108</v>
      </c>
      <c r="E79" s="17">
        <f>SUM(E76:E78)</f>
        <v>3</v>
      </c>
      <c r="F79" s="18"/>
      <c r="G79" s="16" t="s">
        <v>108</v>
      </c>
      <c r="H79" s="17">
        <f>SUM(H76:H78)</f>
        <v>3</v>
      </c>
      <c r="I79" s="13"/>
      <c r="J79" s="14">
        <f>SUM(E79,H79)</f>
        <v>6</v>
      </c>
      <c r="K79" s="14">
        <f>IF(J79&gt;$G$3,1,(J79/$G$3))</f>
        <v>1</v>
      </c>
      <c r="L79" s="14"/>
      <c r="M79" s="64" t="str">
        <f>IF(J79&gt;4,"Overloaded","OK")</f>
        <v>Overloaded</v>
      </c>
    </row>
    <row r="81" spans="1:13" x14ac:dyDescent="0.3">
      <c r="A81" t="s">
        <v>171</v>
      </c>
    </row>
    <row r="82" spans="1:13" x14ac:dyDescent="0.3">
      <c r="A82" s="19" t="s">
        <v>172</v>
      </c>
      <c r="B82" s="19" t="s">
        <v>132</v>
      </c>
      <c r="C82" s="8" t="s">
        <v>173</v>
      </c>
      <c r="D82" s="9" t="s">
        <v>174</v>
      </c>
      <c r="E82" s="10">
        <v>1.5</v>
      </c>
      <c r="F82" s="8" t="s">
        <v>173</v>
      </c>
      <c r="G82" s="9" t="s">
        <v>174</v>
      </c>
      <c r="H82" s="10">
        <v>1.5</v>
      </c>
      <c r="I82" s="8"/>
      <c r="J82" s="9"/>
      <c r="K82" s="9"/>
      <c r="L82" s="9"/>
      <c r="M82" s="10"/>
    </row>
    <row r="83" spans="1:13" x14ac:dyDescent="0.3">
      <c r="A83" s="20"/>
      <c r="B83" s="20"/>
      <c r="C83" s="11"/>
      <c r="E83" s="12"/>
      <c r="F83" s="11"/>
      <c r="H83" s="12"/>
      <c r="I83" s="11"/>
      <c r="M83" s="12"/>
    </row>
    <row r="84" spans="1:13" x14ac:dyDescent="0.3">
      <c r="A84" s="20"/>
      <c r="B84" s="20"/>
      <c r="C84" s="11"/>
      <c r="E84" s="12"/>
      <c r="F84" s="11"/>
      <c r="H84" s="12"/>
      <c r="I84" s="11"/>
      <c r="M84" s="12"/>
    </row>
    <row r="85" spans="1:13" x14ac:dyDescent="0.3">
      <c r="A85" s="21"/>
      <c r="B85" s="21"/>
      <c r="C85" s="13"/>
      <c r="D85" s="16" t="s">
        <v>108</v>
      </c>
      <c r="E85" s="17">
        <f>SUM(E82:E84)</f>
        <v>1.5</v>
      </c>
      <c r="F85" s="18"/>
      <c r="G85" s="16" t="s">
        <v>108</v>
      </c>
      <c r="H85" s="17">
        <f>SUM(H82:H84)</f>
        <v>1.5</v>
      </c>
      <c r="I85" s="13"/>
      <c r="J85" s="14">
        <f>SUM(E85,H85)</f>
        <v>3</v>
      </c>
      <c r="K85" s="14">
        <f>IF(J85&gt;$G$3,1,(J85/$G$3))</f>
        <v>0.75</v>
      </c>
      <c r="L85" s="14"/>
      <c r="M85" s="15" t="str">
        <f>IF(J85&gt;4,"Overloaded","OK")</f>
        <v>OK</v>
      </c>
    </row>
    <row r="86" spans="1:13" x14ac:dyDescent="0.3">
      <c r="A86" s="19" t="s">
        <v>175</v>
      </c>
      <c r="B86" t="s">
        <v>132</v>
      </c>
      <c r="C86" s="8" t="s">
        <v>165</v>
      </c>
      <c r="D86" s="9" t="s">
        <v>166</v>
      </c>
      <c r="E86" s="10">
        <v>1.5</v>
      </c>
      <c r="F86" s="8"/>
      <c r="G86" s="9"/>
      <c r="H86" s="10"/>
      <c r="I86" s="8"/>
      <c r="J86" s="9"/>
      <c r="K86" s="9"/>
      <c r="L86" s="9"/>
      <c r="M86" s="10"/>
    </row>
    <row r="87" spans="1:13" x14ac:dyDescent="0.3">
      <c r="A87" s="20"/>
      <c r="B87" s="20"/>
      <c r="C87" s="11"/>
      <c r="E87" s="12"/>
      <c r="F87" s="11"/>
      <c r="H87" s="12"/>
      <c r="I87" s="11"/>
      <c r="M87" s="12"/>
    </row>
    <row r="88" spans="1:13" x14ac:dyDescent="0.3">
      <c r="A88" s="20"/>
      <c r="B88" s="20"/>
      <c r="C88" s="11"/>
      <c r="E88" s="12"/>
      <c r="F88" s="11"/>
      <c r="H88" s="12"/>
      <c r="I88" s="11"/>
      <c r="M88" s="12"/>
    </row>
    <row r="89" spans="1:13" x14ac:dyDescent="0.3">
      <c r="A89" s="21"/>
      <c r="B89" s="21"/>
      <c r="C89" s="13"/>
      <c r="D89" s="16" t="s">
        <v>108</v>
      </c>
      <c r="E89" s="17">
        <f>SUM(E86:E88)</f>
        <v>1.5</v>
      </c>
      <c r="F89" s="18"/>
      <c r="G89" s="16" t="s">
        <v>108</v>
      </c>
      <c r="H89" s="17">
        <f>SUM(H86:H88)</f>
        <v>0</v>
      </c>
      <c r="I89" s="13"/>
      <c r="J89" s="14">
        <f>SUM(E89,H89)</f>
        <v>1.5</v>
      </c>
      <c r="K89" s="14">
        <f>IF(J89&gt;$G$3,1,(J89/$G$3))</f>
        <v>0.375</v>
      </c>
      <c r="L89" s="14"/>
      <c r="M89" s="15" t="str">
        <f>IF(J89&gt;4,"Overloaded","OK")</f>
        <v>OK</v>
      </c>
    </row>
    <row r="90" spans="1:13" x14ac:dyDescent="0.3">
      <c r="A90" s="19" t="s">
        <v>176</v>
      </c>
      <c r="B90" t="s">
        <v>132</v>
      </c>
      <c r="C90" s="8" t="s">
        <v>136</v>
      </c>
      <c r="D90" s="9" t="s">
        <v>177</v>
      </c>
      <c r="E90" s="10">
        <v>1.5</v>
      </c>
      <c r="F90" s="8" t="s">
        <v>136</v>
      </c>
      <c r="G90" s="9" t="s">
        <v>177</v>
      </c>
      <c r="H90" s="10">
        <v>1.5</v>
      </c>
      <c r="I90" s="8"/>
      <c r="J90" s="9"/>
      <c r="K90" s="9"/>
      <c r="L90" s="9"/>
      <c r="M90" s="10"/>
    </row>
    <row r="91" spans="1:13" x14ac:dyDescent="0.3">
      <c r="A91" s="20"/>
      <c r="B91" s="20"/>
      <c r="C91" s="11"/>
      <c r="E91" s="12"/>
      <c r="F91" s="11"/>
      <c r="H91" s="12"/>
      <c r="I91" s="11"/>
      <c r="M91" s="12"/>
    </row>
    <row r="92" spans="1:13" x14ac:dyDescent="0.3">
      <c r="A92" s="20"/>
      <c r="B92" s="20"/>
      <c r="C92" s="11"/>
      <c r="E92" s="12"/>
      <c r="F92" s="11"/>
      <c r="H92" s="12"/>
      <c r="I92" s="11"/>
      <c r="M92" s="12"/>
    </row>
    <row r="93" spans="1:13" x14ac:dyDescent="0.3">
      <c r="A93" s="21"/>
      <c r="B93" s="21"/>
      <c r="C93" s="13"/>
      <c r="D93" s="16" t="s">
        <v>108</v>
      </c>
      <c r="E93" s="17">
        <f>SUM(E90:E92)</f>
        <v>1.5</v>
      </c>
      <c r="F93" s="18"/>
      <c r="G93" s="16" t="s">
        <v>108</v>
      </c>
      <c r="H93" s="17">
        <f>SUM(H90:H92)</f>
        <v>1.5</v>
      </c>
      <c r="I93" s="13"/>
      <c r="J93" s="14">
        <f>SUM(E93,H93)</f>
        <v>3</v>
      </c>
      <c r="K93" s="14">
        <f>IF(J93&gt;$G$3,1,(J93/$G$3))</f>
        <v>0.75</v>
      </c>
      <c r="L93" s="14"/>
      <c r="M93" s="15" t="str">
        <f>IF(J93&gt;4,"Overloaded","OK")</f>
        <v>OK</v>
      </c>
    </row>
    <row r="94" spans="1:13" x14ac:dyDescent="0.3">
      <c r="A94" s="19" t="s">
        <v>178</v>
      </c>
      <c r="B94" t="s">
        <v>132</v>
      </c>
      <c r="C94" s="8" t="s">
        <v>179</v>
      </c>
      <c r="D94" s="9" t="s">
        <v>180</v>
      </c>
      <c r="E94" s="10">
        <v>1.5</v>
      </c>
      <c r="F94" s="8"/>
      <c r="G94" s="9"/>
      <c r="H94" s="10"/>
      <c r="I94" s="8"/>
      <c r="J94" s="9"/>
      <c r="K94" s="9"/>
      <c r="L94" s="9"/>
      <c r="M94" s="10"/>
    </row>
    <row r="95" spans="1:13" x14ac:dyDescent="0.3">
      <c r="A95" s="20"/>
      <c r="B95" s="20"/>
      <c r="C95" s="11" t="s">
        <v>181</v>
      </c>
      <c r="D95" t="s">
        <v>182</v>
      </c>
      <c r="E95" s="12">
        <v>0.25</v>
      </c>
      <c r="F95" s="11"/>
      <c r="H95" s="12"/>
      <c r="I95" s="11"/>
      <c r="M95" s="12"/>
    </row>
    <row r="96" spans="1:13" x14ac:dyDescent="0.3">
      <c r="A96" s="20"/>
      <c r="B96" s="20"/>
      <c r="C96" s="11"/>
      <c r="E96" s="12"/>
      <c r="F96" s="11"/>
      <c r="H96" s="12"/>
      <c r="I96" s="11"/>
      <c r="M96" s="12"/>
    </row>
    <row r="97" spans="1:13" x14ac:dyDescent="0.3">
      <c r="A97" s="21"/>
      <c r="B97" s="21"/>
      <c r="C97" s="13"/>
      <c r="D97" s="16" t="s">
        <v>108</v>
      </c>
      <c r="E97" s="17">
        <f>SUM(E94:E96)</f>
        <v>1.75</v>
      </c>
      <c r="F97" s="18"/>
      <c r="G97" s="16" t="s">
        <v>108</v>
      </c>
      <c r="H97" s="17">
        <f>SUM(H94:H96)</f>
        <v>0</v>
      </c>
      <c r="I97" s="13"/>
      <c r="J97" s="14">
        <f>SUM(E97,H97)</f>
        <v>1.75</v>
      </c>
      <c r="K97" s="14">
        <f>IF(J97&gt;$G$3,1,(J97/$G$3))</f>
        <v>0.4375</v>
      </c>
      <c r="L97" s="14"/>
      <c r="M97" s="15" t="str">
        <f>IF(J97&gt;4,"Overloaded","OK")</f>
        <v>OK</v>
      </c>
    </row>
    <row r="98" spans="1:13" x14ac:dyDescent="0.3">
      <c r="A98" s="19" t="s">
        <v>183</v>
      </c>
      <c r="B98" t="s">
        <v>132</v>
      </c>
      <c r="C98" s="8" t="s">
        <v>184</v>
      </c>
      <c r="D98" s="9" t="s">
        <v>185</v>
      </c>
      <c r="E98" s="10">
        <v>1.5</v>
      </c>
      <c r="F98" s="8" t="s">
        <v>184</v>
      </c>
      <c r="G98" s="9" t="s">
        <v>186</v>
      </c>
      <c r="H98" s="10">
        <v>1.5</v>
      </c>
      <c r="I98" s="8"/>
      <c r="J98" s="9"/>
      <c r="K98" s="9"/>
      <c r="L98" s="9"/>
      <c r="M98" s="10"/>
    </row>
    <row r="99" spans="1:13" x14ac:dyDescent="0.3">
      <c r="A99" s="20"/>
      <c r="B99" s="20"/>
      <c r="C99" s="11"/>
      <c r="E99" s="12"/>
      <c r="F99" s="11"/>
      <c r="H99" s="12"/>
      <c r="I99" s="11"/>
      <c r="M99" s="12"/>
    </row>
    <row r="100" spans="1:13" x14ac:dyDescent="0.3">
      <c r="A100" s="20"/>
      <c r="B100" s="20"/>
      <c r="C100" s="11"/>
      <c r="E100" s="12"/>
      <c r="F100" s="11"/>
      <c r="H100" s="12"/>
      <c r="I100" s="11"/>
      <c r="M100" s="12"/>
    </row>
    <row r="101" spans="1:13" x14ac:dyDescent="0.3">
      <c r="A101" s="21"/>
      <c r="B101" s="21"/>
      <c r="C101" s="13"/>
      <c r="D101" s="16" t="s">
        <v>108</v>
      </c>
      <c r="E101" s="17">
        <f>SUM(E98:E100)</f>
        <v>1.5</v>
      </c>
      <c r="F101" s="18"/>
      <c r="G101" s="16" t="s">
        <v>108</v>
      </c>
      <c r="H101" s="17">
        <f>SUM(H98:H100)</f>
        <v>1.5</v>
      </c>
      <c r="I101" s="13"/>
      <c r="J101" s="14">
        <f>SUM(E101,H101)</f>
        <v>3</v>
      </c>
      <c r="K101" s="14">
        <f>IF(J101&gt;$G$3,1,(J101/$G$3))</f>
        <v>0.75</v>
      </c>
      <c r="L101" s="14"/>
      <c r="M101" s="15" t="str">
        <f>IF(J101&gt;4,"Overloaded","OK")</f>
        <v>OK</v>
      </c>
    </row>
    <row r="104" spans="1:13" x14ac:dyDescent="0.3">
      <c r="J104" t="s">
        <v>187</v>
      </c>
      <c r="K104">
        <f>SUM(K14:K79)</f>
        <v>12.1796875</v>
      </c>
    </row>
    <row r="106" spans="1:13" x14ac:dyDescent="0.3">
      <c r="A106" s="25" t="s">
        <v>188</v>
      </c>
    </row>
    <row r="107" spans="1:13" x14ac:dyDescent="0.3">
      <c r="A107" t="s">
        <v>189</v>
      </c>
    </row>
    <row r="108" spans="1:13" x14ac:dyDescent="0.3">
      <c r="A108" t="s">
        <v>190</v>
      </c>
      <c r="B108" s="29" t="s">
        <v>191</v>
      </c>
      <c r="C108" s="29" t="s">
        <v>191</v>
      </c>
      <c r="D108" s="29" t="s">
        <v>192</v>
      </c>
      <c r="E108" s="29" t="s">
        <v>192</v>
      </c>
      <c r="F108" s="29" t="s">
        <v>193</v>
      </c>
      <c r="G108" s="29" t="s">
        <v>193</v>
      </c>
      <c r="H108" s="29" t="s">
        <v>194</v>
      </c>
      <c r="I108" s="60" t="s">
        <v>195</v>
      </c>
      <c r="J108" s="61"/>
      <c r="K108">
        <f>(1/4)*C120</f>
        <v>6.75</v>
      </c>
    </row>
    <row r="109" spans="1:13" x14ac:dyDescent="0.3">
      <c r="B109" s="29" t="s">
        <v>196</v>
      </c>
      <c r="C109" s="29" t="s">
        <v>197</v>
      </c>
      <c r="D109" s="29" t="s">
        <v>196</v>
      </c>
      <c r="E109" s="29" t="s">
        <v>197</v>
      </c>
      <c r="F109" s="29" t="s">
        <v>196</v>
      </c>
      <c r="G109" s="29" t="s">
        <v>198</v>
      </c>
      <c r="H109" s="29" t="s">
        <v>196</v>
      </c>
    </row>
    <row r="110" spans="1:13" x14ac:dyDescent="0.3">
      <c r="B110" s="65" t="s">
        <v>199</v>
      </c>
      <c r="C110" s="65" t="s">
        <v>200</v>
      </c>
      <c r="D110" s="65" t="s">
        <v>201</v>
      </c>
      <c r="E110" s="66" t="s">
        <v>202</v>
      </c>
      <c r="F110" s="66" t="s">
        <v>202</v>
      </c>
      <c r="G110" s="66" t="s">
        <v>202</v>
      </c>
      <c r="H110" s="66" t="s">
        <v>202</v>
      </c>
    </row>
    <row r="111" spans="1:13" x14ac:dyDescent="0.3">
      <c r="B111" s="66" t="s">
        <v>203</v>
      </c>
      <c r="C111" s="66" t="s">
        <v>204</v>
      </c>
      <c r="D111" s="66" t="s">
        <v>202</v>
      </c>
      <c r="E111" s="66" t="s">
        <v>205</v>
      </c>
      <c r="F111" s="66" t="s">
        <v>205</v>
      </c>
      <c r="G111" s="66" t="s">
        <v>205</v>
      </c>
      <c r="H111" s="66" t="s">
        <v>205</v>
      </c>
    </row>
    <row r="112" spans="1:13" x14ac:dyDescent="0.3">
      <c r="B112" s="66" t="s">
        <v>206</v>
      </c>
      <c r="C112" s="66" t="s">
        <v>207</v>
      </c>
      <c r="D112" s="66" t="s">
        <v>205</v>
      </c>
      <c r="E112" s="66"/>
      <c r="F112" s="66"/>
      <c r="G112" s="66"/>
      <c r="H112" s="67"/>
    </row>
    <row r="113" spans="2:8" x14ac:dyDescent="0.3">
      <c r="B113" s="66" t="s">
        <v>208</v>
      </c>
      <c r="C113" s="66" t="s">
        <v>209</v>
      </c>
      <c r="D113" s="66"/>
      <c r="E113" s="66"/>
      <c r="F113" s="66"/>
      <c r="G113" s="66"/>
      <c r="H113" s="67"/>
    </row>
    <row r="114" spans="2:8" x14ac:dyDescent="0.3">
      <c r="B114" s="68" t="s">
        <v>210</v>
      </c>
      <c r="C114" s="70" t="s">
        <v>211</v>
      </c>
      <c r="D114" s="70"/>
      <c r="E114" s="70"/>
      <c r="F114" s="70"/>
      <c r="G114" s="70"/>
      <c r="H114" s="67"/>
    </row>
    <row r="115" spans="2:8" x14ac:dyDescent="0.3">
      <c r="B115" s="68" t="s">
        <v>212</v>
      </c>
      <c r="C115" s="70" t="s">
        <v>213</v>
      </c>
      <c r="D115" s="70"/>
      <c r="E115" s="70"/>
      <c r="F115" s="70"/>
      <c r="G115" s="70"/>
      <c r="H115" s="67"/>
    </row>
    <row r="116" spans="2:8" x14ac:dyDescent="0.3">
      <c r="B116" s="68" t="s">
        <v>214</v>
      </c>
      <c r="C116" s="70" t="s">
        <v>215</v>
      </c>
      <c r="D116" s="70"/>
      <c r="E116" s="70"/>
      <c r="F116" s="70"/>
      <c r="G116" s="70"/>
      <c r="H116" s="67"/>
    </row>
    <row r="117" spans="2:8" x14ac:dyDescent="0.3">
      <c r="B117" s="68" t="s">
        <v>216</v>
      </c>
      <c r="C117" s="70"/>
      <c r="D117" s="70"/>
      <c r="E117" s="70"/>
      <c r="F117" s="70"/>
      <c r="G117" s="70"/>
      <c r="H117" s="67"/>
    </row>
    <row r="118" spans="2:8" x14ac:dyDescent="0.3">
      <c r="B118" s="68" t="s">
        <v>217</v>
      </c>
      <c r="C118" s="68"/>
      <c r="D118" s="68"/>
      <c r="E118" s="68"/>
      <c r="F118" s="68"/>
      <c r="G118" s="68"/>
      <c r="H118" s="69"/>
    </row>
    <row r="120" spans="2:8" x14ac:dyDescent="0.3">
      <c r="B120" t="s">
        <v>187</v>
      </c>
      <c r="C120">
        <v>27</v>
      </c>
    </row>
    <row r="124" spans="2:8" x14ac:dyDescent="0.3">
      <c r="G124" s="57"/>
    </row>
    <row r="125" spans="2:8" x14ac:dyDescent="0.3">
      <c r="G125" s="58"/>
    </row>
  </sheetData>
  <pageMargins left="0.7" right="0.7" top="0.75" bottom="0.75" header="0.3" footer="0.3"/>
  <pageSetup paperSize="9" scale="43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topLeftCell="A25" workbookViewId="0">
      <selection activeCell="P34" sqref="P34"/>
    </sheetView>
  </sheetViews>
  <sheetFormatPr defaultRowHeight="14.4" x14ac:dyDescent="0.3"/>
  <sheetData>
    <row r="1" spans="1:22" x14ac:dyDescent="0.3">
      <c r="A1" s="25" t="s">
        <v>218</v>
      </c>
    </row>
    <row r="3" spans="1:22" x14ac:dyDescent="0.3">
      <c r="A3" s="27"/>
      <c r="B3" s="27" t="s">
        <v>219</v>
      </c>
    </row>
    <row r="4" spans="1:22" x14ac:dyDescent="0.3">
      <c r="B4" t="s">
        <v>220</v>
      </c>
    </row>
    <row r="6" spans="1:22" x14ac:dyDescent="0.3">
      <c r="A6" s="25" t="s">
        <v>221</v>
      </c>
    </row>
    <row r="7" spans="1:22" x14ac:dyDescent="0.3">
      <c r="A7" s="25"/>
    </row>
    <row r="8" spans="1:22" x14ac:dyDescent="0.3">
      <c r="A8" s="25"/>
      <c r="B8" s="35" t="s">
        <v>222</v>
      </c>
      <c r="M8" s="35" t="s">
        <v>223</v>
      </c>
    </row>
    <row r="9" spans="1:22" x14ac:dyDescent="0.3">
      <c r="A9" s="25"/>
      <c r="B9" s="35"/>
      <c r="M9" s="35"/>
    </row>
    <row r="10" spans="1:22" x14ac:dyDescent="0.3">
      <c r="A10" s="25"/>
      <c r="B10" s="35"/>
      <c r="H10" s="34" t="s">
        <v>224</v>
      </c>
      <c r="M10" s="35"/>
      <c r="V10" s="34" t="s">
        <v>225</v>
      </c>
    </row>
    <row r="11" spans="1:22" x14ac:dyDescent="0.3">
      <c r="M11" s="35"/>
    </row>
    <row r="12" spans="1:22" x14ac:dyDescent="0.3">
      <c r="M12" s="35"/>
    </row>
    <row r="13" spans="1:22" x14ac:dyDescent="0.3">
      <c r="H13" s="34"/>
      <c r="M13" s="34" t="s">
        <v>226</v>
      </c>
      <c r="R13" s="34" t="s">
        <v>227</v>
      </c>
    </row>
    <row r="16" spans="1:22" x14ac:dyDescent="0.3">
      <c r="M16" s="35"/>
    </row>
    <row r="17" spans="1:22" x14ac:dyDescent="0.3">
      <c r="M17" s="34" t="s">
        <v>228</v>
      </c>
      <c r="R17" t="s">
        <v>229</v>
      </c>
      <c r="U17" s="36"/>
      <c r="V17" s="36"/>
    </row>
    <row r="20" spans="1:22" x14ac:dyDescent="0.3">
      <c r="M20" s="35"/>
    </row>
    <row r="21" spans="1:22" x14ac:dyDescent="0.3">
      <c r="M21" s="34" t="s">
        <v>230</v>
      </c>
      <c r="S21" t="s">
        <v>231</v>
      </c>
    </row>
    <row r="24" spans="1:22" x14ac:dyDescent="0.3">
      <c r="A24" s="25" t="s">
        <v>232</v>
      </c>
    </row>
    <row r="25" spans="1:22" x14ac:dyDescent="0.3">
      <c r="A25" s="25"/>
    </row>
    <row r="26" spans="1:22" x14ac:dyDescent="0.3">
      <c r="B26" s="35" t="s">
        <v>222</v>
      </c>
      <c r="M26" s="35" t="s">
        <v>223</v>
      </c>
    </row>
    <row r="27" spans="1:22" x14ac:dyDescent="0.3">
      <c r="J27" t="s">
        <v>233</v>
      </c>
    </row>
    <row r="28" spans="1:22" x14ac:dyDescent="0.3">
      <c r="F28" s="34" t="s">
        <v>234</v>
      </c>
      <c r="G28" s="34"/>
    </row>
    <row r="29" spans="1:22" x14ac:dyDescent="0.3">
      <c r="Q29" t="s">
        <v>235</v>
      </c>
    </row>
    <row r="32" spans="1:22" x14ac:dyDescent="0.3">
      <c r="O32" t="s">
        <v>236</v>
      </c>
    </row>
    <row r="35" spans="1:14" x14ac:dyDescent="0.3">
      <c r="A35" s="25" t="s">
        <v>237</v>
      </c>
    </row>
    <row r="37" spans="1:14" x14ac:dyDescent="0.3">
      <c r="B37" s="35" t="s">
        <v>222</v>
      </c>
      <c r="M37" s="35" t="s">
        <v>223</v>
      </c>
    </row>
    <row r="38" spans="1:14" x14ac:dyDescent="0.3">
      <c r="B38" t="s">
        <v>238</v>
      </c>
    </row>
    <row r="39" spans="1:14" x14ac:dyDescent="0.3">
      <c r="M39" t="s">
        <v>239</v>
      </c>
    </row>
    <row r="41" spans="1:14" x14ac:dyDescent="0.3">
      <c r="M41" t="s">
        <v>240</v>
      </c>
    </row>
    <row r="43" spans="1:14" x14ac:dyDescent="0.3">
      <c r="A43" s="25" t="s">
        <v>241</v>
      </c>
    </row>
    <row r="45" spans="1:14" x14ac:dyDescent="0.3">
      <c r="B45" s="35" t="s">
        <v>222</v>
      </c>
    </row>
    <row r="46" spans="1:14" x14ac:dyDescent="0.3">
      <c r="M46" s="35" t="s">
        <v>223</v>
      </c>
    </row>
    <row r="47" spans="1:14" x14ac:dyDescent="0.3">
      <c r="D47" t="s">
        <v>242</v>
      </c>
    </row>
    <row r="48" spans="1:14" x14ac:dyDescent="0.3">
      <c r="N48" t="s">
        <v>243</v>
      </c>
    </row>
  </sheetData>
  <pageMargins left="0.7" right="0.7" top="0.75" bottom="0.75" header="0.3" footer="0.3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แนวทาง-แม่โจ้</vt:lpstr>
      <vt:lpstr>แนวทาง-คณะ</vt:lpstr>
      <vt:lpstr>วิธีการคำนวณ-BA-TD</vt:lpstr>
      <vt:lpstr>สูตรการคำนวณ</vt:lpstr>
      <vt:lpstr>'แนวทาง-แม่โจ้'!OLE_LINK1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HP</cp:lastModifiedBy>
  <cp:revision/>
  <dcterms:created xsi:type="dcterms:W3CDTF">2019-12-26T04:21:03Z</dcterms:created>
  <dcterms:modified xsi:type="dcterms:W3CDTF">2022-03-30T03:41:01Z</dcterms:modified>
  <cp:category/>
  <cp:contentStatus/>
</cp:coreProperties>
</file>