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A 1-2565\"/>
    </mc:Choice>
  </mc:AlternateContent>
  <bookViews>
    <workbookView xWindow="0" yWindow="0" windowWidth="23040" windowHeight="9072" firstSheet="2" activeTab="2"/>
  </bookViews>
  <sheets>
    <sheet name="แนวทาง-แม่โจ้" sheetId="4" r:id="rId1"/>
    <sheet name="แนวทาง-คณะ" sheetId="6" r:id="rId2"/>
    <sheet name="วิธีการคำนวณ-PHD-TD" sheetId="2" r:id="rId3"/>
    <sheet name="สูตรการคำนวณ" sheetId="5" r:id="rId4"/>
  </sheets>
  <definedNames>
    <definedName name="OLE_LINK1" localSheetId="0">'แนวทาง-แม่โจ้'!$A$8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15" i="2"/>
  <c r="H14" i="2"/>
  <c r="H12" i="2"/>
  <c r="E13" i="2"/>
  <c r="H24" i="2"/>
  <c r="H18" i="2"/>
  <c r="E12" i="2"/>
  <c r="H32" i="2"/>
  <c r="H23" i="2"/>
  <c r="H11" i="2"/>
  <c r="H58" i="2"/>
  <c r="E58" i="2"/>
  <c r="E35" i="2"/>
  <c r="E17" i="2"/>
  <c r="E46" i="2"/>
  <c r="E50" i="2"/>
  <c r="H54" i="2"/>
  <c r="E54" i="2"/>
  <c r="E37" i="2"/>
  <c r="E24" i="2"/>
  <c r="J54" i="2" l="1"/>
  <c r="J58" i="2"/>
  <c r="M58" i="2"/>
  <c r="K58" i="2"/>
  <c r="M54" i="2"/>
  <c r="K54" i="2"/>
  <c r="E30" i="2" l="1"/>
  <c r="E11" i="2"/>
  <c r="R17" i="2" l="1"/>
  <c r="Z17" i="2" s="1"/>
  <c r="H27" i="2"/>
  <c r="H50" i="2" l="1"/>
  <c r="H46" i="2"/>
  <c r="J46" i="2" l="1"/>
  <c r="M46" i="2" s="1"/>
  <c r="K65" i="2"/>
  <c r="K46" i="2" l="1"/>
  <c r="R8" i="2"/>
  <c r="Z3" i="2"/>
  <c r="N4" i="2" l="1"/>
  <c r="H40" i="2" l="1"/>
  <c r="E40" i="2"/>
  <c r="H36" i="2"/>
  <c r="E36" i="2"/>
  <c r="E27" i="2"/>
  <c r="H21" i="2"/>
  <c r="E21" i="2"/>
  <c r="H16" i="2"/>
  <c r="E16" i="2"/>
  <c r="J50" i="2" l="1"/>
  <c r="M50" i="2" s="1"/>
  <c r="J16" i="2"/>
  <c r="K14" i="2" s="1"/>
  <c r="J21" i="2"/>
  <c r="J36" i="2"/>
  <c r="J27" i="2"/>
  <c r="J40" i="2"/>
  <c r="K50" i="2" l="1"/>
  <c r="K16" i="2"/>
  <c r="M16" i="2"/>
  <c r="M36" i="2"/>
  <c r="K36" i="2"/>
  <c r="K40" i="2"/>
  <c r="M27" i="2"/>
  <c r="K27" i="2"/>
  <c r="M21" i="2"/>
  <c r="K21" i="2"/>
  <c r="M40" i="2"/>
  <c r="Z16" i="2" l="1"/>
  <c r="K61" i="2"/>
  <c r="Z18" i="2"/>
  <c r="Z8" i="2" l="1"/>
  <c r="Z9" i="2" s="1"/>
  <c r="Z2" i="2"/>
  <c r="Z4" i="2"/>
</calcChain>
</file>

<file path=xl/comments1.xml><?xml version="1.0" encoding="utf-8"?>
<comments xmlns="http://schemas.openxmlformats.org/spreadsheetml/2006/main">
  <authors>
    <author>Nittaya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</commentList>
</comments>
</file>

<file path=xl/sharedStrings.xml><?xml version="1.0" encoding="utf-8"?>
<sst xmlns="http://schemas.openxmlformats.org/spreadsheetml/2006/main" count="298" uniqueCount="187">
  <si>
    <t xml:space="preserve">1. การคำนวณค่า FTE of student ในปัจจุบันกำหนดให้นักศึกษา 1 คน คิดเป็น 1 FTE </t>
  </si>
  <si>
    <t>2. อาจารย์ที่นำมาคิด FTE of Academic staff คือ อาจารย์ผู้รับผิดชอบหลักสูตร และอาจารย์ประจำหลักสูตรตาม มคอ.2 และหรืออาจารย์ที่ได้รับการแต่งตั้งให้ดำรงอาจารย์ประจำหลักสูตรเพิ่มเติม</t>
  </si>
  <si>
    <t xml:space="preserve">    (ไม่นับรายวิชาศึกษาทั่วไป (GE) แต่ทั้งนี้หากหลักสูตรต้องการคำนวณและวิเคราะห์สัดส่วนของรายวิชาศึกษาทั่วไปด้วยก็สามารถกระทำได้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</si>
  <si>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 xml:space="preserve">3.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</si>
  <si>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4. ภาคการศึกษาที่นำมาคิด FTE กำหนดให้เป็นภาคการศึกษาที่ 1 และ 2 ภาคฤดูร้อนไม่นำมาคำนวณ</t>
  </si>
  <si>
    <t xml:space="preserve">5.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</si>
  <si>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6. กำหนดการคิดภาระงานสอนจริงในรายวิชาที่จะนำไปใช้ในการคำนวณ ดังนี้</t>
  </si>
  <si>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</si>
  <si>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</si>
  <si>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</si>
  <si>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</si>
  <si>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</si>
  <si>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</si>
  <si>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</si>
  <si>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</si>
  <si>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</si>
  <si>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7.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</si>
  <si>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</si>
  <si>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</si>
  <si>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</si>
  <si>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8. การคำนวณ FTE of student, FTE of academic staff และ Staff-to-student Ratio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</t>
  </si>
  <si>
    <t xml:space="preserve">   ในการปฏิบัติงานจริงของแต่ละหลักสูตร โดยหลักสูตรจะประสานเพื่อขอข้อมูลพื้นฐานจากสำนักบริหารและพัฒนาวิชาการ ทั้งนี้ หากหลักสูตรดำเนินการคำนวณแล้วพบปัญหาหรือติดขัดประการใดให้นำเสนอเข้าที่ประชุมพิจารณาร่วมกันต่อไป</t>
  </si>
  <si>
    <t xml:space="preserve">9. เพื่อให้เกิดความเข้าใจไปในทิศทางเดียวกัน การคำนวณ FTEs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</si>
  <si>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ลำดับ</t>
  </si>
  <si>
    <t>วิชา</t>
  </si>
  <si>
    <t>จำนวนหน่วยกิต</t>
  </si>
  <si>
    <t>(บรรยาย-ปฏิบัติ-ศึกษาด้วยตนเอง)</t>
  </si>
  <si>
    <t>นับเป็นค่า FTE (Classes)</t>
  </si>
  <si>
    <t>หมายเหตุ</t>
  </si>
  <si>
    <t>รายวิชาบรรยาย</t>
  </si>
  <si>
    <t>3-0-6</t>
  </si>
  <si>
    <t>รายวิชาบรรยาย+ปฏิบัติ</t>
  </si>
  <si>
    <t>2-2-5</t>
  </si>
  <si>
    <t>รายวิชาที่เน้นการปฏิบัติ</t>
  </si>
  <si>
    <t>1-4-4</t>
  </si>
  <si>
    <t xml:space="preserve">รายวิชาสัมมนาตรี โท เอก </t>
  </si>
  <si>
    <t>0-2-1</t>
  </si>
  <si>
    <t>พท 497 สหกิจศึกษา TOBIZ</t>
  </si>
  <si>
    <t>0-270-0</t>
  </si>
  <si>
    <t xml:space="preserve"> แบ่งภาระงานโดยหาร 5 คน ของอาจารย์ผู้รับผิดชอบหลักสูตร</t>
  </si>
  <si>
    <t>พท 497 สหกิจศึกษา TD</t>
  </si>
  <si>
    <t>ไม่น้อยกว่า 16 สัปดาห์</t>
  </si>
  <si>
    <t>อาจารย์ผู้รับผิดชอบหลัก 75% และ หารให้อาจารย์อีก 25% (อ.ฝน อ.ปอ อ.อุ๊ อ.พิรุฬ อ.อั้น อ.โอ๊ต อ.แอ้ม และอ.กอล์ฟ)</t>
  </si>
  <si>
    <t xml:space="preserve">พท 498 </t>
  </si>
  <si>
    <t>คิดตามสัดส่วน อาจารย์ผู้รับผิดชอบหลัก(อ.วลัยลดา) 75% และ หารให้อาจารย์อีก 25% (อ.ฝน อ.ปอ อ.อุ๊ อ.พิรุฬ อ.อั้น อ.โอ๊ต อ.แอ้ม และอ.กอล์ฟ)</t>
  </si>
  <si>
    <t>พท 499</t>
  </si>
  <si>
    <t>กรณีมีนักศึกษาไปต่างประเทศ คิดตามสัดส่วน อาจารย์ผู้รับผิดชอบหลัก(อ.วินิตรา) 75% และ หารให้อาจารย์อีก 25% (อ.ฝน อ.ตาล อ.อุ๊)</t>
  </si>
  <si>
    <t>วิทยานิพนธ์</t>
  </si>
  <si>
    <t>0-18-0</t>
  </si>
  <si>
    <r>
      <t xml:space="preserve"> </t>
    </r>
    <r>
      <rPr>
        <u val="double"/>
        <sz val="14"/>
        <color theme="1"/>
        <rFont val="Calibri"/>
        <family val="2"/>
        <scheme val="minor"/>
      </rPr>
      <t>แบบที่ 2</t>
    </r>
    <r>
      <rPr>
        <sz val="14"/>
        <color theme="1"/>
        <rFont val="Calibri"/>
        <family val="2"/>
        <scheme val="minor"/>
      </rPr>
      <t xml:space="preserve"> คิดตามสัดส่วน อาจารย์ที่ปรึกษาหลัก 50% อาจารย์ที่ปรึกษาร่วม 25%</t>
    </r>
  </si>
  <si>
    <t>ดุษฎีนิพนธ์</t>
  </si>
  <si>
    <t>0-36-0</t>
  </si>
  <si>
    <t>4*</t>
  </si>
  <si>
    <r>
      <rPr>
        <sz val="14"/>
        <color theme="3" tint="0.39997558519241921"/>
        <rFont val="Calibri"/>
        <family val="2"/>
        <scheme val="minor"/>
      </rPr>
      <t>แบบที่ 1 หาร อาจารย์ระดับบัณฑิตศึกษา 5 คนเท่ากัน ได้แก่ อ.โอ๊ต อ.อุ๊ อ.แอ้ม อ.กอล์ฟ อ.มิ้น</t>
    </r>
    <r>
      <rPr>
        <sz val="14"/>
        <color theme="1"/>
        <rFont val="Calibri"/>
        <family val="2"/>
        <scheme val="minor"/>
      </rPr>
      <t xml:space="preserve"> </t>
    </r>
    <r>
      <rPr>
        <u val="double"/>
        <sz val="14"/>
        <color theme="1"/>
        <rFont val="Calibri"/>
        <family val="2"/>
        <scheme val="minor"/>
      </rPr>
      <t>แบบที่ 2</t>
    </r>
    <r>
      <rPr>
        <sz val="14"/>
        <color theme="1"/>
        <rFont val="Calibri"/>
        <family val="2"/>
        <scheme val="minor"/>
      </rPr>
      <t xml:space="preserve"> คิดตามสัดส่วน อาจารย์ที่ปรึกษาหลัก 50% อาจารย์ที่ปรึกษาร่วม 25%</t>
    </r>
  </si>
  <si>
    <t>2*</t>
  </si>
  <si>
    <r>
      <rPr>
        <sz val="14"/>
        <color theme="3" tint="0.39997558519241921"/>
        <rFont val="Calibri"/>
        <family val="2"/>
        <scheme val="minor"/>
      </rPr>
      <t xml:space="preserve">แบบที่ 1 หาร อาจารย์ระดับบัณฑิตศึกษา 5 คนเท่ากัน ได้แก่ อ.โอ๊ต อ.อุ๊ อ.แอ้ม อ.กอล์ฟ อ.มิ้น </t>
    </r>
    <r>
      <rPr>
        <u val="double"/>
        <sz val="14"/>
        <color theme="1"/>
        <rFont val="Calibri"/>
        <family val="2"/>
        <scheme val="minor"/>
      </rPr>
      <t>แบบที่ 2</t>
    </r>
    <r>
      <rPr>
        <sz val="14"/>
        <color theme="1"/>
        <rFont val="Calibri"/>
        <family val="2"/>
        <scheme val="minor"/>
      </rPr>
      <t xml:space="preserve"> คิดตามสัดส่วน อาจารย์ที่ปรึกษาหลัก 50% อาจารย์ที่ปรึกษาร่วม 25%</t>
    </r>
  </si>
  <si>
    <t>หมายเหตุ * คือการคิดค่า FTE ตามหน่วยกิต</t>
  </si>
  <si>
    <t xml:space="preserve">วันสุดท้ายของการเพิ่ม/ถอนรายวิชา คือ 22 พฤศจิกายน 2564 </t>
  </si>
  <si>
    <t xml:space="preserve">สามารถคำนวณและจัดส่งให้หลักสูตรได้ภายใน 1 ธันวาคม 2564 </t>
  </si>
  <si>
    <t>การคิด FTE ของอาจารย์รายบุคคล</t>
  </si>
  <si>
    <t>หลักสูตรปริญญาเอก สาขาวิชาพัฒนาการท่องเที่ยว</t>
  </si>
  <si>
    <t>การคิด FTE ของนักศึกษาในหลักสูตร</t>
  </si>
  <si>
    <t>student FTE</t>
  </si>
  <si>
    <t>FTE อาจารย์ในคณะ</t>
  </si>
  <si>
    <t>Regular class</t>
  </si>
  <si>
    <t>Students</t>
  </si>
  <si>
    <t xml:space="preserve">1 student = 1FTE </t>
  </si>
  <si>
    <t>Faculty only</t>
  </si>
  <si>
    <t>Academic staff FTE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</si>
  <si>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</si>
  <si>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</si>
  <si>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</si>
  <si>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</si>
  <si>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>วิธีคิด</t>
  </si>
  <si>
    <t>1st year</t>
  </si>
  <si>
    <t xml:space="preserve">กำหนดให้นักศึกษา 1 คน </t>
  </si>
  <si>
    <t>Student FTE</t>
  </si>
  <si>
    <t xml:space="preserve">สำหรับการคำนวณ FTE ตามเกณฑ์ AUN-QA </t>
  </si>
  <si>
    <t>2nd year</t>
  </si>
  <si>
    <t>คิดเป็น 1 FTE</t>
  </si>
  <si>
    <t>3 year</t>
  </si>
  <si>
    <t>สัดส่วนอาจารย์ต่อนักศึกษา</t>
  </si>
  <si>
    <t xml:space="preserve"> 1 : 4.392157</t>
  </si>
  <si>
    <t>4 year</t>
  </si>
  <si>
    <t xml:space="preserve">รายวิชาในคณะ </t>
  </si>
  <si>
    <t>&gt;4 year</t>
  </si>
  <si>
    <t>FTE รวมอาจารย์ในและนอกคณะ</t>
  </si>
  <si>
    <t>อาจารย์ในคณะ (อาจารย์ในหลักสูตร)</t>
  </si>
  <si>
    <t>FTE</t>
  </si>
  <si>
    <t>all Faculties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</si>
  <si>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</si>
  <si>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</si>
  <si>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</si>
  <si>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</si>
  <si>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</si>
  <si>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</si>
  <si>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</si>
  <si>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</si>
  <si>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</si>
  <si>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 xml:space="preserve"> 1 : 3.79661</t>
  </si>
  <si>
    <t>อ.ดร.กีรติ</t>
  </si>
  <si>
    <t>PAS</t>
  </si>
  <si>
    <t>แนวคิด ทฤษฎี</t>
  </si>
  <si>
    <t>TD710</t>
  </si>
  <si>
    <t>ดุษฎีนิพนธ์ 1</t>
  </si>
  <si>
    <t>TD891</t>
  </si>
  <si>
    <t>ป.เอก</t>
  </si>
  <si>
    <t>ท่องเที่ยว</t>
  </si>
  <si>
    <t>ดุษฎีนิพนธ์ 4-59</t>
  </si>
  <si>
    <t>TD894</t>
  </si>
  <si>
    <t>รหัส59</t>
  </si>
  <si>
    <t>ดุษฎีนิพนธ์ 4-62</t>
  </si>
  <si>
    <t>ดุษฎีนิพนธ์ 6-59</t>
  </si>
  <si>
    <t>TD896</t>
  </si>
  <si>
    <t>รหัส61</t>
  </si>
  <si>
    <t>รหัส62</t>
  </si>
  <si>
    <t>FTE อาจารย์ในหลักสูตร</t>
  </si>
  <si>
    <t>ดุษฎีนิพนธ์ 4-61</t>
  </si>
  <si>
    <t>รหัส64</t>
  </si>
  <si>
    <t>Total classes</t>
  </si>
  <si>
    <t>ตกค้าง</t>
  </si>
  <si>
    <t>อ.ดร.มนสิชา</t>
  </si>
  <si>
    <t>กจก.ธุรกิจการท่องเที่ยว</t>
  </si>
  <si>
    <t>TD770</t>
  </si>
  <si>
    <t xml:space="preserve"> 1 : 5.6</t>
  </si>
  <si>
    <t>อ.ดร.กวินรัตน์</t>
  </si>
  <si>
    <t>ระเบียบวิธีวิจัย</t>
  </si>
  <si>
    <t>TD701</t>
  </si>
  <si>
    <t>นโยบาย และแผน</t>
  </si>
  <si>
    <t>TD720</t>
  </si>
  <si>
    <t>การวิเคราะห์</t>
  </si>
  <si>
    <t>TD702</t>
  </si>
  <si>
    <t>อาจารย์ในคณะ (อาจารย์นอกหลักสูตร)</t>
  </si>
  <si>
    <t>อ.ดร.ยุทธการ</t>
  </si>
  <si>
    <t>FAS</t>
  </si>
  <si>
    <t xml:space="preserve"> สัมมนา 2</t>
  </si>
  <si>
    <t>TD792</t>
  </si>
  <si>
    <t>สัมมนา 1</t>
  </si>
  <si>
    <t>TD791</t>
  </si>
  <si>
    <t xml:space="preserve"> สัมมนา 6</t>
  </si>
  <si>
    <t>TD796</t>
  </si>
  <si>
    <t>สัมมนา 5</t>
  </si>
  <si>
    <t>TD795</t>
  </si>
  <si>
    <t>สัมมนา 6</t>
  </si>
  <si>
    <t>อ.ดร.ปานแพร</t>
  </si>
  <si>
    <t>อาจารย์นอกคณะ</t>
  </si>
  <si>
    <t>อ.ดร.วินิตรา</t>
  </si>
  <si>
    <t>รศ.ดร.เฉลิมชัย</t>
  </si>
  <si>
    <t>รศ.ดร.วีระพล</t>
  </si>
  <si>
    <t>อ.ดร.จิระชัย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</si>
  <si>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</si>
  <si>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</si>
  <si>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Outside AS</t>
  </si>
  <si>
    <t>Year 1</t>
  </si>
  <si>
    <t>Year 2</t>
  </si>
  <si>
    <t>Year 3</t>
  </si>
  <si>
    <t>Year 4</t>
  </si>
  <si>
    <t>Total FTE อาจารย์นอกคณะ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</si>
  <si>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</si>
  <si>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</si>
  <si>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</si>
  <si>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</si>
  <si>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</si>
  <si>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กำหนดให้นักศึกษา 1 คน คิดเป็น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</si>
  <si>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</si>
  <si>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</si>
  <si>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</si>
  <si>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</si>
  <si>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</si>
  <si>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</si>
  <si>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</si>
  <si>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</si>
  <si>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</si>
  <si>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</si>
  <si>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</si>
  <si>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</si>
  <si>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</si>
  <si>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</si>
  <si>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 xml:space="preserve">    = FTEs อาจารย์ผู้สอนในหลักสูตร</t>
  </si>
  <si>
    <t xml:space="preserve"> = 0.95  FTEs อาจารย์ผู้สอนในหลักสูตร</t>
  </si>
  <si>
    <t>3. การคิดภาระงานเรียน (FTE) ของนักศึกษาในหลักสูตร</t>
  </si>
  <si>
    <t>จำนวนนักศึกษาทุกชั้นปีของหลักสูตร =  FTE นักศึกษาในหลักสูตร</t>
  </si>
  <si>
    <t>จำนวนนักศึกษาขั้นปีที่ 1 + จำนวนนักศึกษาขั้นปีที่ 2 + จำนวนนักศึกษาชั้นปีที่ 3 + จำนวนนักศึกษาชั้นปี... = FTE นักศึกษาในหลักสูตร</t>
  </si>
  <si>
    <t>5+4+3+1  =  13 FTEs นักศึกษาในหลักสูตร</t>
  </si>
  <si>
    <t>4. การคิดสัดส่วนนักศึกษาในหลักสูตรต่ออาจารย์ในหลักสูตร</t>
  </si>
  <si>
    <t xml:space="preserve">          =  สัดส่วนนักศึกษาในหลักสูตรต่อจำนวนอาจารย์ในหลักสูตร</t>
  </si>
  <si>
    <t xml:space="preserve"> = 13.68  สัดส่วนนักศึกษาในหลักสูตรต่ออาจารย์ในหลักสูตร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</si>
</sst>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5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12" xfId="0" quotePrefix="1" applyFont="1" applyBorder="1" applyAlignment="1">
      <alignment horizontal="center" vertical="center"/>
    </xf>
    <xf numFmtId="0" fontId="12" fillId="0" borderId="12" xfId="0" applyFont="1" applyBorder="1" applyAlignment="1">
      <alignment vertical="top"/>
    </xf>
    <xf numFmtId="14" fontId="12" fillId="0" borderId="12" xfId="0" quotePrefix="1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6" borderId="1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10" xfId="0" applyNumberFormat="1" applyBorder="1"/>
    <xf numFmtId="2" fontId="0" fillId="0" borderId="3" xfId="0" applyNumberFormat="1" applyBorder="1"/>
    <xf numFmtId="0" fontId="0" fillId="0" borderId="2" xfId="0" applyBorder="1" applyAlignment="1">
      <alignment horizontal="right"/>
    </xf>
    <xf numFmtId="0" fontId="1" fillId="3" borderId="0" xfId="0" applyFont="1" applyFill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15" fillId="0" borderId="0" xfId="0" applyFont="1"/>
    <xf numFmtId="0" fontId="15" fillId="0" borderId="0" xfId="0" applyFont="1" applyAlignment="1">
      <alignment horizontal="left"/>
    </xf>
    <xf numFmtId="47" fontId="0" fillId="3" borderId="0" xfId="0" quotePrefix="1" applyNumberFormat="1" applyFill="1"/>
    <xf numFmtId="0" fontId="16" fillId="3" borderId="0" xfId="0" applyFont="1" applyFill="1"/>
    <xf numFmtId="0" fontId="0" fillId="3" borderId="0" xfId="0" applyFill="1" applyAlignment="1">
      <alignment horizontal="center"/>
    </xf>
    <xf numFmtId="2" fontId="0" fillId="0" borderId="0" xfId="0" applyNumberFormat="1"/>
    <xf numFmtId="0" fontId="0" fillId="5" borderId="6" xfId="0" applyFill="1" applyBorder="1"/>
    <xf numFmtId="2" fontId="0" fillId="2" borderId="6" xfId="0" applyNumberForma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8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23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26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11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15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19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27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8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30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0</xdr:col>
      <xdr:colOff>647700</xdr:colOff>
      <xdr:row>45</xdr:row>
      <xdr:rowOff>95250</xdr:rowOff>
    </xdr:from>
    <xdr:ext cx="1835054" cy="3652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นักศึกษาในหลักสูตร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อาจารย์ผู้สอนในหลักสูตร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นักศึกษาในหลักสูตร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)/(𝐹𝑇𝐸𝑠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อาจารย์ผู้สอนในหลักสูตร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46</xdr:row>
      <xdr:rowOff>152400</xdr:rowOff>
    </xdr:from>
    <xdr:ext cx="307328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13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95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b="0" i="0">
                  <a:latin typeface="Cambria Math" panose="02040503050406030204" pitchFamily="18" charset="0"/>
                </a:rPr>
                <a:t>13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th-TH" sz="1100" b="0" i="0">
                  <a:latin typeface="Cambria Math" panose="02040503050406030204" pitchFamily="18" charset="0"/>
                </a:rPr>
                <a:t>0.95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22</xdr:row>
      <xdr:rowOff>0</xdr:rowOff>
    </xdr:from>
    <xdr:to>
      <xdr:col>12</xdr:col>
      <xdr:colOff>209550</xdr:colOff>
      <xdr:row>24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32</xdr:row>
      <xdr:rowOff>133350</xdr:rowOff>
    </xdr:from>
    <xdr:to>
      <xdr:col>11</xdr:col>
      <xdr:colOff>628650</xdr:colOff>
      <xdr:row>44</xdr:row>
      <xdr:rowOff>152400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9679EEB-6A93-46E5-988B-6E7ECAC5855D}"/>
            </a:ext>
          </a:extLst>
        </xdr:cNvPr>
        <xdr:cNvCxnSpPr/>
      </xdr:nvCxnSpPr>
      <xdr:spPr>
        <a:xfrm>
          <a:off x="8172450" y="5924550"/>
          <a:ext cx="0" cy="2190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41</xdr:row>
      <xdr:rowOff>123825</xdr:rowOff>
    </xdr:from>
    <xdr:to>
      <xdr:col>12</xdr:col>
      <xdr:colOff>304800</xdr:colOff>
      <xdr:row>44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656745E-82A5-4B7F-B9FF-8F6A239EB919}"/>
            </a:ext>
          </a:extLst>
        </xdr:cNvPr>
        <xdr:cNvCxnSpPr/>
      </xdr:nvCxnSpPr>
      <xdr:spPr>
        <a:xfrm>
          <a:off x="8534400" y="754380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90" zoomScaleNormal="90" workbookViewId="0">
      <selection activeCell="L2" sqref="L2"/>
    </sheetView>
  </sheetViews>
  <sheetFormatPr defaultColWidth="9" defaultRowHeight="15.6" x14ac:dyDescent="0.3"/>
  <cols>
    <col min="1" max="4" width="9" style="28"/>
    <col min="5" max="5" width="15.109375" style="28" customWidth="1"/>
    <col min="6" max="16384" width="9" style="28"/>
  </cols>
  <sheetData>
    <row r="1" spans="1:6" x14ac:dyDescent="0.3">
      <c r="A1" s="28" t="s">
        <v>0</v>
      </c>
    </row>
    <row r="2" spans="1:6" x14ac:dyDescent="0.3">
      <c r="A2" s="28" t="s">
        <v>1</v>
      </c>
    </row>
    <row r="3" spans="1:6" x14ac:dyDescent="0.3">
      <c r="A3" s="28" t="s">
        <v>2</v>
      </c>
    </row>
    <row r="4" spans="1:6" x14ac:dyDescent="0.3">
      <c r="A4" s="28" t="s">
        <v>3</v>
      </c>
    </row>
    <row r="5" spans="1:6" x14ac:dyDescent="0.3">
      <c r="A5" s="28" t="s">
        <v>4</v>
      </c>
    </row>
    <row r="6" spans="1:6" x14ac:dyDescent="0.3">
      <c r="A6" s="28" t="s">
        <v>5</v>
      </c>
    </row>
    <row r="7" spans="1:6" x14ac:dyDescent="0.3">
      <c r="A7" s="28" t="s">
        <v>6</v>
      </c>
    </row>
    <row r="8" spans="1:6" x14ac:dyDescent="0.3">
      <c r="C8" s="34" t="s">
        <v>7</v>
      </c>
      <c r="F8" s="28" t="s">
        <v>8</v>
      </c>
    </row>
    <row r="9" spans="1:6" x14ac:dyDescent="0.3">
      <c r="C9" s="34" t="s">
        <v>9</v>
      </c>
      <c r="F9" s="28" t="s">
        <v>8</v>
      </c>
    </row>
    <row r="10" spans="1:6" x14ac:dyDescent="0.3">
      <c r="C10" s="34" t="s">
        <v>10</v>
      </c>
      <c r="F10" s="28" t="s">
        <v>11</v>
      </c>
    </row>
    <row r="11" spans="1:6" x14ac:dyDescent="0.3">
      <c r="C11" s="34" t="s">
        <v>12</v>
      </c>
      <c r="F11" s="28" t="s">
        <v>8</v>
      </c>
    </row>
    <row r="12" spans="1:6" x14ac:dyDescent="0.3">
      <c r="C12" s="34" t="s">
        <v>13</v>
      </c>
    </row>
    <row r="13" spans="1:6" x14ac:dyDescent="0.3">
      <c r="C13" s="35" t="s">
        <v>14</v>
      </c>
    </row>
    <row r="14" spans="1:6" x14ac:dyDescent="0.3">
      <c r="C14" s="28" t="s">
        <v>15</v>
      </c>
    </row>
    <row r="15" spans="1:6" x14ac:dyDescent="0.3">
      <c r="A15" s="28" t="s">
        <v>16</v>
      </c>
    </row>
    <row r="16" spans="1:6" x14ac:dyDescent="0.3">
      <c r="A16" s="28" t="s">
        <v>17</v>
      </c>
    </row>
    <row r="17" spans="1:1" x14ac:dyDescent="0.3">
      <c r="A17" s="28" t="s">
        <v>18</v>
      </c>
    </row>
    <row r="18" spans="1:1" x14ac:dyDescent="0.3">
      <c r="A18" s="28" t="s">
        <v>19</v>
      </c>
    </row>
    <row r="19" spans="1:1" x14ac:dyDescent="0.3">
      <c r="A19" s="28" t="s">
        <v>20</v>
      </c>
    </row>
    <row r="20" spans="1:1" x14ac:dyDescent="0.3">
      <c r="A20" s="28" t="s">
        <v>21</v>
      </c>
    </row>
    <row r="21" spans="1:1" x14ac:dyDescent="0.3">
      <c r="A21" s="28" t="s">
        <v>22</v>
      </c>
    </row>
  </sheetData>
  <pageMargins left="0.25" right="0.25" top="0.5" bottom="0.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1" sqref="B11"/>
    </sheetView>
  </sheetViews>
  <sheetFormatPr defaultColWidth="9" defaultRowHeight="18" x14ac:dyDescent="0.3"/>
  <cols>
    <col min="1" max="1" width="6.109375" style="47" customWidth="1"/>
    <col min="2" max="2" width="30.77734375" style="48" customWidth="1"/>
    <col min="3" max="3" width="16.88671875" style="47" customWidth="1"/>
    <col min="4" max="4" width="34.109375" style="47" customWidth="1"/>
    <col min="5" max="5" width="26" style="49" customWidth="1"/>
    <col min="6" max="6" width="73.77734375" style="42" customWidth="1"/>
    <col min="7" max="16384" width="9" style="42"/>
  </cols>
  <sheetData>
    <row r="1" spans="1:6" s="51" customFormat="1" x14ac:dyDescent="0.3">
      <c r="A1" s="50" t="s">
        <v>23</v>
      </c>
      <c r="B1" s="50" t="s">
        <v>24</v>
      </c>
      <c r="C1" s="50" t="s">
        <v>25</v>
      </c>
      <c r="D1" s="50" t="s">
        <v>26</v>
      </c>
      <c r="E1" s="50" t="s">
        <v>27</v>
      </c>
      <c r="F1" s="50" t="s">
        <v>28</v>
      </c>
    </row>
    <row r="2" spans="1:6" x14ac:dyDescent="0.3">
      <c r="A2" s="39">
        <v>1</v>
      </c>
      <c r="B2" s="40" t="s">
        <v>29</v>
      </c>
      <c r="C2" s="39">
        <v>3</v>
      </c>
      <c r="D2" s="43" t="s">
        <v>30</v>
      </c>
      <c r="E2" s="41">
        <v>1</v>
      </c>
      <c r="F2" s="44"/>
    </row>
    <row r="3" spans="1:6" x14ac:dyDescent="0.3">
      <c r="A3" s="39">
        <v>2</v>
      </c>
      <c r="B3" s="40" t="s">
        <v>31</v>
      </c>
      <c r="C3" s="39">
        <v>3</v>
      </c>
      <c r="D3" s="43" t="s">
        <v>32</v>
      </c>
      <c r="E3" s="41">
        <v>1.5</v>
      </c>
      <c r="F3" s="44"/>
    </row>
    <row r="4" spans="1:6" x14ac:dyDescent="0.3">
      <c r="A4" s="39">
        <v>3</v>
      </c>
      <c r="B4" s="40" t="s">
        <v>33</v>
      </c>
      <c r="C4" s="39">
        <v>3</v>
      </c>
      <c r="D4" s="45" t="s">
        <v>34</v>
      </c>
      <c r="E4" s="41">
        <v>2</v>
      </c>
      <c r="F4" s="44"/>
    </row>
    <row r="5" spans="1:6" x14ac:dyDescent="0.3">
      <c r="A5" s="39">
        <v>4</v>
      </c>
      <c r="B5" s="40" t="s">
        <v>35</v>
      </c>
      <c r="C5" s="39">
        <v>1</v>
      </c>
      <c r="D5" s="43" t="s">
        <v>36</v>
      </c>
      <c r="E5" s="41">
        <v>0.25</v>
      </c>
      <c r="F5" s="44"/>
    </row>
    <row r="6" spans="1:6" x14ac:dyDescent="0.3">
      <c r="A6" s="39">
        <v>5</v>
      </c>
      <c r="B6" s="40" t="s">
        <v>37</v>
      </c>
      <c r="C6" s="39">
        <v>9</v>
      </c>
      <c r="D6" s="43" t="s">
        <v>38</v>
      </c>
      <c r="E6" s="41">
        <v>1</v>
      </c>
      <c r="F6" s="44" t="s">
        <v>39</v>
      </c>
    </row>
    <row r="7" spans="1:6" ht="36" x14ac:dyDescent="0.3">
      <c r="A7" s="39">
        <v>6</v>
      </c>
      <c r="B7" s="40" t="s">
        <v>40</v>
      </c>
      <c r="C7" s="39">
        <v>6</v>
      </c>
      <c r="D7" s="43" t="s">
        <v>41</v>
      </c>
      <c r="E7" s="41">
        <v>1</v>
      </c>
      <c r="F7" s="46" t="s">
        <v>42</v>
      </c>
    </row>
    <row r="8" spans="1:6" ht="54" x14ac:dyDescent="0.3">
      <c r="A8" s="39">
        <v>7</v>
      </c>
      <c r="B8" s="40" t="s">
        <v>43</v>
      </c>
      <c r="C8" s="39">
        <v>6</v>
      </c>
      <c r="D8" s="43" t="s">
        <v>41</v>
      </c>
      <c r="E8" s="41">
        <v>1</v>
      </c>
      <c r="F8" s="46" t="s">
        <v>44</v>
      </c>
    </row>
    <row r="9" spans="1:6" ht="36" x14ac:dyDescent="0.3">
      <c r="A9" s="39">
        <v>8</v>
      </c>
      <c r="B9" s="40" t="s">
        <v>45</v>
      </c>
      <c r="C9" s="39">
        <v>6</v>
      </c>
      <c r="D9" s="43" t="s">
        <v>41</v>
      </c>
      <c r="E9" s="41">
        <v>1</v>
      </c>
      <c r="F9" s="46" t="s">
        <v>46</v>
      </c>
    </row>
    <row r="10" spans="1:6" ht="36" x14ac:dyDescent="0.3">
      <c r="A10" s="39">
        <v>9</v>
      </c>
      <c r="B10" s="40" t="s">
        <v>47</v>
      </c>
      <c r="C10" s="39">
        <v>6</v>
      </c>
      <c r="D10" s="43" t="s">
        <v>48</v>
      </c>
      <c r="E10" s="41">
        <v>1</v>
      </c>
      <c r="F10" s="46" t="s">
        <v>49</v>
      </c>
    </row>
    <row r="11" spans="1:6" ht="54" x14ac:dyDescent="0.3">
      <c r="A11" s="39">
        <v>10</v>
      </c>
      <c r="B11" s="40" t="s">
        <v>50</v>
      </c>
      <c r="C11" s="39">
        <v>12</v>
      </c>
      <c r="D11" s="43" t="s">
        <v>51</v>
      </c>
      <c r="E11" s="41" t="s">
        <v>52</v>
      </c>
      <c r="F11" s="46" t="s">
        <v>53</v>
      </c>
    </row>
    <row r="12" spans="1:6" ht="54" x14ac:dyDescent="0.3">
      <c r="A12" s="39">
        <v>11</v>
      </c>
      <c r="B12" s="40" t="s">
        <v>50</v>
      </c>
      <c r="C12" s="39">
        <v>6</v>
      </c>
      <c r="D12" s="43" t="s">
        <v>48</v>
      </c>
      <c r="E12" s="41" t="s">
        <v>54</v>
      </c>
      <c r="F12" s="46" t="s">
        <v>55</v>
      </c>
    </row>
    <row r="14" spans="1:6" x14ac:dyDescent="0.3">
      <c r="B14" s="48" t="s">
        <v>56</v>
      </c>
    </row>
    <row r="16" spans="1:6" x14ac:dyDescent="0.3">
      <c r="B16" s="48" t="s">
        <v>57</v>
      </c>
    </row>
    <row r="17" spans="2:2" x14ac:dyDescent="0.3">
      <c r="B17" s="48" t="s">
        <v>58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8"/>
  <sheetViews>
    <sheetView tabSelected="1" topLeftCell="A13" workbookViewId="0">
      <selection activeCell="G26" sqref="G26"/>
    </sheetView>
  </sheetViews>
  <sheetFormatPr defaultRowHeight="14.4" x14ac:dyDescent="0.3"/>
  <cols>
    <col min="1" max="1" width="18.21875" customWidth="1"/>
    <col min="2" max="2" width="12" customWidth="1"/>
    <col min="3" max="3" width="17.21875" customWidth="1"/>
    <col min="4" max="4" width="11.109375" customWidth="1"/>
    <col min="5" max="5" width="10.33203125" customWidth="1"/>
    <col min="6" max="6" width="20.21875" customWidth="1"/>
    <col min="7" max="7" width="11.21875" customWidth="1"/>
    <col min="12" max="12" width="4.33203125" customWidth="1"/>
    <col min="13" max="13" width="12.109375" customWidth="1"/>
    <col min="15" max="15" width="9.109375" style="23"/>
    <col min="23" max="23" width="9.109375" style="23"/>
    <col min="25" max="25" width="12.77734375" customWidth="1"/>
  </cols>
  <sheetData>
    <row r="1" spans="1:27" ht="21" x14ac:dyDescent="0.4">
      <c r="A1" s="58" t="s">
        <v>59</v>
      </c>
      <c r="B1" s="22"/>
      <c r="D1" s="65" t="s">
        <v>60</v>
      </c>
      <c r="E1" s="65"/>
      <c r="F1" s="65"/>
      <c r="G1" s="65"/>
      <c r="H1" s="22"/>
      <c r="I1" s="22"/>
      <c r="P1" s="58" t="s">
        <v>61</v>
      </c>
      <c r="Q1" s="22"/>
      <c r="R1" s="22"/>
      <c r="S1" s="22"/>
      <c r="T1" t="s">
        <v>62</v>
      </c>
      <c r="X1" s="58" t="s">
        <v>63</v>
      </c>
      <c r="Y1" s="22"/>
    </row>
    <row r="2" spans="1:27" x14ac:dyDescent="0.3">
      <c r="M2" t="s">
        <v>64</v>
      </c>
      <c r="N2">
        <v>1</v>
      </c>
      <c r="R2" t="s">
        <v>65</v>
      </c>
      <c r="T2" t="s">
        <v>66</v>
      </c>
      <c r="X2" t="s">
        <v>67</v>
      </c>
      <c r="Y2" t="s">
        <v>68</v>
      </c>
      <c r="Z2">
        <f>K61</f>
        <v>3.1875</v>
      </c>
    </row>
    <row r="3" spans="1:27" ht="25.2" x14ac:dyDescent="0.75">
      <c r="A3" s="26"/>
      <c r="B3" s="26"/>
      <c r="C3" s="27" t="s">
        <v>69</v>
      </c>
      <c r="F3" s="22" t="s">
        <v>70</v>
      </c>
      <c r="G3" s="66">
        <v>4</v>
      </c>
      <c r="H3" t="s">
        <v>71</v>
      </c>
      <c r="M3" t="s">
        <v>72</v>
      </c>
      <c r="N3">
        <v>2</v>
      </c>
      <c r="P3" t="s">
        <v>73</v>
      </c>
      <c r="Q3" t="s">
        <v>74</v>
      </c>
      <c r="R3">
        <v>5</v>
      </c>
      <c r="T3" t="s">
        <v>75</v>
      </c>
      <c r="Y3" t="s">
        <v>76</v>
      </c>
      <c r="Z3">
        <f>R17</f>
        <v>14</v>
      </c>
    </row>
    <row r="4" spans="1:27" x14ac:dyDescent="0.3">
      <c r="C4" t="s">
        <v>77</v>
      </c>
      <c r="N4">
        <f>2/5</f>
        <v>0.4</v>
      </c>
      <c r="Q4" t="s">
        <v>78</v>
      </c>
      <c r="R4">
        <v>21</v>
      </c>
      <c r="T4" t="s">
        <v>79</v>
      </c>
      <c r="Z4">
        <f>Z3/Z2</f>
        <v>4.3921568627450984</v>
      </c>
    </row>
    <row r="5" spans="1:27" x14ac:dyDescent="0.3">
      <c r="Q5" t="s">
        <v>80</v>
      </c>
      <c r="R5">
        <v>53</v>
      </c>
      <c r="X5" s="22" t="s">
        <v>81</v>
      </c>
      <c r="Y5" s="22"/>
      <c r="Z5" s="64" t="s">
        <v>82</v>
      </c>
      <c r="AA5" s="22"/>
    </row>
    <row r="6" spans="1:27" x14ac:dyDescent="0.3">
      <c r="Q6" t="s">
        <v>83</v>
      </c>
      <c r="R6">
        <v>36</v>
      </c>
    </row>
    <row r="7" spans="1:27" x14ac:dyDescent="0.3">
      <c r="A7" s="25" t="s">
        <v>84</v>
      </c>
      <c r="Q7" t="s">
        <v>85</v>
      </c>
      <c r="R7">
        <v>4</v>
      </c>
      <c r="X7" s="25" t="s">
        <v>86</v>
      </c>
    </row>
    <row r="8" spans="1:27" x14ac:dyDescent="0.3">
      <c r="A8" t="s">
        <v>87</v>
      </c>
      <c r="R8">
        <f>SUM(R4:R7)</f>
        <v>114</v>
      </c>
      <c r="S8" t="s">
        <v>88</v>
      </c>
      <c r="X8" t="s">
        <v>89</v>
      </c>
      <c r="Y8" t="s">
        <v>68</v>
      </c>
      <c r="Z8">
        <f>K61+K46+K50+K54+K58</f>
        <v>3.6875</v>
      </c>
    </row>
    <row r="9" spans="1:27" x14ac:dyDescent="0.3">
      <c r="A9" s="6"/>
      <c r="B9" s="6"/>
      <c r="C9" s="52" t="s">
        <v>90</v>
      </c>
      <c r="D9" s="1"/>
      <c r="E9" s="2"/>
      <c r="F9" s="53" t="s">
        <v>91</v>
      </c>
      <c r="G9" s="1"/>
      <c r="H9" s="2"/>
      <c r="I9" s="8"/>
      <c r="J9" s="9" t="s">
        <v>92</v>
      </c>
      <c r="K9" s="24" t="s">
        <v>88</v>
      </c>
      <c r="L9" s="9"/>
      <c r="M9" s="10" t="s">
        <v>93</v>
      </c>
      <c r="Z9">
        <f>Z3/Z8</f>
        <v>3.7966101694915255</v>
      </c>
    </row>
    <row r="10" spans="1:27" x14ac:dyDescent="0.3">
      <c r="A10" s="7" t="s">
        <v>94</v>
      </c>
      <c r="B10" s="7" t="s">
        <v>95</v>
      </c>
      <c r="C10" s="3" t="s">
        <v>96</v>
      </c>
      <c r="D10" s="4" t="s">
        <v>97</v>
      </c>
      <c r="E10" s="5" t="s">
        <v>98</v>
      </c>
      <c r="F10" s="3" t="s">
        <v>96</v>
      </c>
      <c r="G10" s="4" t="s">
        <v>97</v>
      </c>
      <c r="H10" s="5" t="s">
        <v>98</v>
      </c>
      <c r="I10" s="13"/>
      <c r="J10" s="14"/>
      <c r="K10" s="14"/>
      <c r="L10" s="14"/>
      <c r="M10" s="15"/>
      <c r="X10" s="22" t="s">
        <v>81</v>
      </c>
      <c r="Y10" s="22"/>
      <c r="Z10" s="64" t="s">
        <v>99</v>
      </c>
      <c r="AA10" s="22"/>
    </row>
    <row r="11" spans="1:27" x14ac:dyDescent="0.3">
      <c r="A11" s="8" t="s">
        <v>100</v>
      </c>
      <c r="B11" s="19" t="s">
        <v>101</v>
      </c>
      <c r="C11" s="8" t="s">
        <v>102</v>
      </c>
      <c r="D11" s="9" t="s">
        <v>103</v>
      </c>
      <c r="E11" s="10">
        <f>1.5/2</f>
        <v>0.75</v>
      </c>
      <c r="F11" s="11" t="s">
        <v>104</v>
      </c>
      <c r="G11" s="54" t="s">
        <v>105</v>
      </c>
      <c r="H11" s="56">
        <f>1/4</f>
        <v>0.25</v>
      </c>
      <c r="I11" s="8"/>
      <c r="J11" s="9"/>
      <c r="K11" s="9"/>
      <c r="L11" s="9"/>
      <c r="M11" s="10"/>
      <c r="P11" s="58" t="s">
        <v>106</v>
      </c>
      <c r="Q11" t="s">
        <v>107</v>
      </c>
    </row>
    <row r="12" spans="1:27" x14ac:dyDescent="0.3">
      <c r="A12" s="11"/>
      <c r="B12" s="20"/>
      <c r="C12" s="11" t="s">
        <v>108</v>
      </c>
      <c r="D12" t="s">
        <v>109</v>
      </c>
      <c r="E12" s="67">
        <f>0.25+0.25</f>
        <v>0.5</v>
      </c>
      <c r="F12" s="11" t="s">
        <v>108</v>
      </c>
      <c r="G12" s="54" t="s">
        <v>109</v>
      </c>
      <c r="H12" s="55">
        <f>0.25+0.25</f>
        <v>0.5</v>
      </c>
      <c r="M12" s="12"/>
      <c r="Q12" t="s">
        <v>110</v>
      </c>
      <c r="R12">
        <v>4</v>
      </c>
    </row>
    <row r="13" spans="1:27" x14ac:dyDescent="0.3">
      <c r="A13" s="11"/>
      <c r="B13" s="11"/>
      <c r="C13" s="11" t="s">
        <v>111</v>
      </c>
      <c r="D13" t="s">
        <v>109</v>
      </c>
      <c r="E13" s="55">
        <f>0.25+0.25+0.25</f>
        <v>0.75</v>
      </c>
      <c r="F13" s="11" t="s">
        <v>112</v>
      </c>
      <c r="G13" s="54" t="s">
        <v>113</v>
      </c>
      <c r="H13" s="55">
        <v>0.5</v>
      </c>
      <c r="I13" s="11"/>
      <c r="M13" s="12"/>
      <c r="Q13" t="s">
        <v>114</v>
      </c>
      <c r="R13">
        <v>3</v>
      </c>
    </row>
    <row r="14" spans="1:27" x14ac:dyDescent="0.3">
      <c r="A14" s="11"/>
      <c r="B14" s="20"/>
      <c r="C14" s="11" t="s">
        <v>112</v>
      </c>
      <c r="D14" s="70" t="s">
        <v>113</v>
      </c>
      <c r="E14" s="55">
        <v>0.5</v>
      </c>
      <c r="F14" s="11" t="s">
        <v>111</v>
      </c>
      <c r="G14" s="54" t="s">
        <v>109</v>
      </c>
      <c r="H14" s="55">
        <f>0.25+0.25+0.25</f>
        <v>0.75</v>
      </c>
      <c r="I14" s="11"/>
      <c r="K14" s="33">
        <f>J16/G3</f>
        <v>0.8125</v>
      </c>
      <c r="M14" s="12"/>
      <c r="P14" s="25"/>
      <c r="Q14" t="s">
        <v>115</v>
      </c>
      <c r="R14">
        <v>3</v>
      </c>
      <c r="S14" s="61"/>
      <c r="X14" s="58" t="s">
        <v>116</v>
      </c>
      <c r="Y14" s="22"/>
    </row>
    <row r="15" spans="1:27" x14ac:dyDescent="0.3">
      <c r="A15" s="11"/>
      <c r="B15" s="20"/>
      <c r="C15" s="11"/>
      <c r="D15" s="70"/>
      <c r="E15" s="55"/>
      <c r="F15" s="11" t="s">
        <v>117</v>
      </c>
      <c r="G15" s="54" t="s">
        <v>109</v>
      </c>
      <c r="H15" s="55">
        <f>0.25+0.25+0.25</f>
        <v>0.75</v>
      </c>
      <c r="I15" s="11"/>
      <c r="K15" s="33"/>
      <c r="M15" s="12"/>
      <c r="P15" s="25"/>
      <c r="Q15" t="s">
        <v>118</v>
      </c>
      <c r="R15">
        <v>4</v>
      </c>
      <c r="S15" s="61"/>
      <c r="X15" s="58"/>
      <c r="Y15" s="22"/>
    </row>
    <row r="16" spans="1:27" x14ac:dyDescent="0.3">
      <c r="A16" s="13"/>
      <c r="B16" s="21"/>
      <c r="C16" s="13"/>
      <c r="D16" s="16" t="s">
        <v>119</v>
      </c>
      <c r="E16" s="17">
        <f>SUM(E11:E12)</f>
        <v>1.25</v>
      </c>
      <c r="F16" s="16"/>
      <c r="G16" s="16" t="s">
        <v>119</v>
      </c>
      <c r="H16" s="17">
        <f>SUM(H11:H14)</f>
        <v>2</v>
      </c>
      <c r="I16" s="13"/>
      <c r="J16" s="14">
        <f>SUM(E16,H16)</f>
        <v>3.25</v>
      </c>
      <c r="K16" s="14">
        <f>IF(J16&gt;$G$3,1,(J16/$G$3))</f>
        <v>0.8125</v>
      </c>
      <c r="L16" s="14"/>
      <c r="M16" s="68" t="str">
        <f>IF(J16&gt;4,"Overloaded","OK")</f>
        <v>OK</v>
      </c>
      <c r="Q16" s="61" t="s">
        <v>120</v>
      </c>
      <c r="R16" s="61">
        <v>0</v>
      </c>
      <c r="S16" s="61"/>
      <c r="X16" t="s">
        <v>67</v>
      </c>
      <c r="Y16" t="s">
        <v>68</v>
      </c>
      <c r="Z16">
        <f>K16+K21+K27</f>
        <v>2.5</v>
      </c>
    </row>
    <row r="17" spans="1:27" x14ac:dyDescent="0.3">
      <c r="A17" s="8" t="s">
        <v>121</v>
      </c>
      <c r="B17" s="19" t="s">
        <v>101</v>
      </c>
      <c r="C17" s="8" t="s">
        <v>111</v>
      </c>
      <c r="D17" s="9" t="s">
        <v>109</v>
      </c>
      <c r="E17" s="56">
        <f>0.5</f>
        <v>0.5</v>
      </c>
      <c r="F17" s="9" t="s">
        <v>122</v>
      </c>
      <c r="G17" s="57" t="s">
        <v>123</v>
      </c>
      <c r="H17" s="56">
        <v>1.5</v>
      </c>
      <c r="I17" s="8"/>
      <c r="J17" s="9"/>
      <c r="K17" s="9"/>
      <c r="L17" s="9"/>
      <c r="M17" s="10"/>
      <c r="Q17" s="61"/>
      <c r="R17" s="22">
        <f>SUM(R12:R16)</f>
        <v>14</v>
      </c>
      <c r="S17" s="22" t="s">
        <v>88</v>
      </c>
      <c r="Y17" t="s">
        <v>76</v>
      </c>
      <c r="Z17">
        <f>R17</f>
        <v>14</v>
      </c>
    </row>
    <row r="18" spans="1:27" x14ac:dyDescent="0.3">
      <c r="A18" s="11"/>
      <c r="B18" s="11"/>
      <c r="C18" s="11"/>
      <c r="D18" s="54"/>
      <c r="E18" s="55"/>
      <c r="F18" s="11" t="s">
        <v>104</v>
      </c>
      <c r="G18" s="54" t="s">
        <v>105</v>
      </c>
      <c r="H18" s="55">
        <f>1/4</f>
        <v>0.25</v>
      </c>
      <c r="I18" s="11"/>
      <c r="M18" s="12"/>
      <c r="Z18">
        <f>Z17/Z16</f>
        <v>5.6</v>
      </c>
    </row>
    <row r="19" spans="1:27" x14ac:dyDescent="0.3">
      <c r="A19" s="11"/>
      <c r="B19" s="20"/>
      <c r="C19" s="11"/>
      <c r="E19" s="12"/>
      <c r="F19" s="11" t="s">
        <v>117</v>
      </c>
      <c r="G19" s="54" t="s">
        <v>109</v>
      </c>
      <c r="H19" s="55">
        <v>0.5</v>
      </c>
      <c r="M19" s="12"/>
      <c r="X19" s="22" t="s">
        <v>81</v>
      </c>
      <c r="Y19" s="22"/>
      <c r="Z19" s="64" t="s">
        <v>124</v>
      </c>
      <c r="AA19" s="22"/>
    </row>
    <row r="20" spans="1:27" x14ac:dyDescent="0.3">
      <c r="A20" s="11"/>
      <c r="B20" s="20"/>
      <c r="C20" s="11"/>
      <c r="E20" s="12"/>
      <c r="F20" s="11"/>
      <c r="G20" s="54"/>
      <c r="H20" s="12"/>
      <c r="I20" s="11"/>
      <c r="M20" s="12"/>
    </row>
    <row r="21" spans="1:27" x14ac:dyDescent="0.3">
      <c r="A21" s="13"/>
      <c r="B21" s="21"/>
      <c r="C21" s="13"/>
      <c r="D21" s="16" t="s">
        <v>119</v>
      </c>
      <c r="E21" s="17">
        <f>SUM(E17:E19)</f>
        <v>0.5</v>
      </c>
      <c r="F21" s="18"/>
      <c r="G21" s="16" t="s">
        <v>119</v>
      </c>
      <c r="H21" s="17">
        <f>SUM(H17:H19)</f>
        <v>2.25</v>
      </c>
      <c r="I21" s="13"/>
      <c r="J21" s="14">
        <f>SUM(E21,H21)</f>
        <v>2.75</v>
      </c>
      <c r="K21" s="14">
        <f>IF(J21&gt;$G$3,1,(J21/$G$3))</f>
        <v>0.6875</v>
      </c>
      <c r="L21" s="14"/>
      <c r="M21" s="15" t="str">
        <f>IF(J21&gt;4,"Overloaded","OK")</f>
        <v>OK</v>
      </c>
    </row>
    <row r="22" spans="1:27" x14ac:dyDescent="0.3">
      <c r="A22" s="19" t="s">
        <v>125</v>
      </c>
      <c r="B22" s="19" t="s">
        <v>101</v>
      </c>
      <c r="C22" s="8" t="s">
        <v>126</v>
      </c>
      <c r="D22" s="9" t="s">
        <v>127</v>
      </c>
      <c r="E22" s="10">
        <v>1.5</v>
      </c>
      <c r="F22" t="s">
        <v>128</v>
      </c>
      <c r="G22" s="54" t="s">
        <v>129</v>
      </c>
      <c r="H22">
        <v>1.5</v>
      </c>
      <c r="I22" s="8"/>
      <c r="J22" s="9"/>
      <c r="K22" s="9"/>
      <c r="L22" s="9"/>
      <c r="M22" s="10"/>
    </row>
    <row r="23" spans="1:27" x14ac:dyDescent="0.3">
      <c r="A23" s="11"/>
      <c r="B23" s="20"/>
      <c r="C23" s="11" t="s">
        <v>130</v>
      </c>
      <c r="D23" t="s">
        <v>131</v>
      </c>
      <c r="E23" s="12">
        <v>1.5</v>
      </c>
      <c r="F23" s="11" t="s">
        <v>104</v>
      </c>
      <c r="G23" s="54" t="s">
        <v>105</v>
      </c>
      <c r="H23" s="55">
        <f>1/4</f>
        <v>0.25</v>
      </c>
      <c r="M23" s="12"/>
    </row>
    <row r="24" spans="1:27" x14ac:dyDescent="0.3">
      <c r="A24" s="11"/>
      <c r="B24" s="20"/>
      <c r="C24" s="11" t="s">
        <v>108</v>
      </c>
      <c r="D24" t="s">
        <v>109</v>
      </c>
      <c r="E24" s="67">
        <f>0.25+0.25</f>
        <v>0.5</v>
      </c>
      <c r="F24" s="11" t="s">
        <v>108</v>
      </c>
      <c r="G24" s="54" t="s">
        <v>109</v>
      </c>
      <c r="H24" s="67">
        <f>0.25+0.25</f>
        <v>0.5</v>
      </c>
      <c r="I24" s="11"/>
      <c r="M24" s="12"/>
    </row>
    <row r="25" spans="1:27" x14ac:dyDescent="0.3">
      <c r="A25" s="11"/>
      <c r="B25" s="20"/>
      <c r="C25" s="11" t="s">
        <v>111</v>
      </c>
      <c r="D25" t="s">
        <v>109</v>
      </c>
      <c r="E25" s="55">
        <v>0.25</v>
      </c>
      <c r="F25" s="11" t="s">
        <v>117</v>
      </c>
      <c r="G25" s="54" t="s">
        <v>109</v>
      </c>
      <c r="H25" s="12">
        <f>0.5+0.25</f>
        <v>0.75</v>
      </c>
      <c r="I25" s="11"/>
      <c r="M25" s="12"/>
    </row>
    <row r="26" spans="1:27" x14ac:dyDescent="0.3">
      <c r="A26" s="11"/>
      <c r="B26" s="20"/>
      <c r="C26" s="11"/>
      <c r="E26" s="55"/>
      <c r="F26" s="11"/>
      <c r="H26" s="12"/>
      <c r="I26" s="11"/>
      <c r="M26" s="12"/>
    </row>
    <row r="27" spans="1:27" x14ac:dyDescent="0.3">
      <c r="A27" s="13"/>
      <c r="B27" s="21"/>
      <c r="C27" s="13"/>
      <c r="D27" s="16" t="s">
        <v>119</v>
      </c>
      <c r="E27" s="17">
        <f>SUM(E22:E25)</f>
        <v>3.75</v>
      </c>
      <c r="F27" s="18"/>
      <c r="G27" s="16" t="s">
        <v>119</v>
      </c>
      <c r="H27" s="17">
        <f>SUM(H22:H25)</f>
        <v>3</v>
      </c>
      <c r="I27" s="13"/>
      <c r="J27" s="14">
        <f>SUM(E27,H27)</f>
        <v>6.75</v>
      </c>
      <c r="K27" s="14">
        <f>IF(J27&gt;$G$3,1,(J27/$G$3))</f>
        <v>1</v>
      </c>
      <c r="L27" s="14"/>
      <c r="M27" s="68" t="str">
        <f>IF(J27&gt;4,"Overloaded","OK")</f>
        <v>Overloaded</v>
      </c>
    </row>
    <row r="29" spans="1:27" x14ac:dyDescent="0.3">
      <c r="A29" t="s">
        <v>132</v>
      </c>
    </row>
    <row r="30" spans="1:27" x14ac:dyDescent="0.3">
      <c r="A30" s="19" t="s">
        <v>133</v>
      </c>
      <c r="B30" s="19" t="s">
        <v>134</v>
      </c>
      <c r="C30" s="8" t="s">
        <v>102</v>
      </c>
      <c r="D30" s="9" t="s">
        <v>103</v>
      </c>
      <c r="E30" s="10">
        <f>1.5/2</f>
        <v>0.75</v>
      </c>
      <c r="F30" s="8" t="s">
        <v>135</v>
      </c>
      <c r="G30" s="57" t="s">
        <v>136</v>
      </c>
      <c r="H30" s="56">
        <v>0.25</v>
      </c>
      <c r="I30" s="8"/>
      <c r="J30" s="9"/>
      <c r="K30" s="9"/>
      <c r="L30" s="9"/>
      <c r="M30" s="10"/>
    </row>
    <row r="31" spans="1:27" x14ac:dyDescent="0.3">
      <c r="A31" s="20"/>
      <c r="B31" s="20"/>
      <c r="C31" s="11" t="s">
        <v>137</v>
      </c>
      <c r="D31" t="s">
        <v>138</v>
      </c>
      <c r="E31">
        <v>0.25</v>
      </c>
      <c r="F31" s="11" t="s">
        <v>139</v>
      </c>
      <c r="G31" s="54" t="s">
        <v>140</v>
      </c>
      <c r="H31" s="55">
        <v>0.25</v>
      </c>
      <c r="M31" s="12"/>
    </row>
    <row r="32" spans="1:27" x14ac:dyDescent="0.3">
      <c r="A32" s="20"/>
      <c r="B32" s="20"/>
      <c r="C32" s="11" t="s">
        <v>141</v>
      </c>
      <c r="D32" t="s">
        <v>142</v>
      </c>
      <c r="E32" s="55">
        <v>0.25</v>
      </c>
      <c r="F32" s="11" t="s">
        <v>104</v>
      </c>
      <c r="G32" s="54" t="s">
        <v>105</v>
      </c>
      <c r="H32" s="55">
        <f>1/4</f>
        <v>0.25</v>
      </c>
      <c r="M32" s="12"/>
    </row>
    <row r="33" spans="1:15" x14ac:dyDescent="0.3">
      <c r="A33" s="20"/>
      <c r="B33" s="11"/>
      <c r="C33" s="11" t="s">
        <v>143</v>
      </c>
      <c r="D33" t="s">
        <v>140</v>
      </c>
      <c r="E33" s="55">
        <v>0.25</v>
      </c>
      <c r="F33" s="11" t="s">
        <v>108</v>
      </c>
      <c r="G33" s="54" t="s">
        <v>109</v>
      </c>
      <c r="H33" s="12">
        <v>0.5</v>
      </c>
      <c r="I33" s="11"/>
      <c r="M33" s="12"/>
    </row>
    <row r="34" spans="1:15" x14ac:dyDescent="0.3">
      <c r="A34" s="20"/>
      <c r="B34" s="11"/>
      <c r="C34" s="11" t="s">
        <v>108</v>
      </c>
      <c r="D34" t="s">
        <v>109</v>
      </c>
      <c r="E34" s="55">
        <v>0.5</v>
      </c>
      <c r="F34" s="11" t="s">
        <v>117</v>
      </c>
      <c r="G34" s="54" t="s">
        <v>109</v>
      </c>
      <c r="H34" s="12">
        <v>0.5</v>
      </c>
      <c r="I34" s="11"/>
      <c r="M34" s="12"/>
    </row>
    <row r="35" spans="1:15" x14ac:dyDescent="0.3">
      <c r="A35" s="20"/>
      <c r="B35" s="11"/>
      <c r="C35" s="11" t="s">
        <v>111</v>
      </c>
      <c r="D35" t="s">
        <v>109</v>
      </c>
      <c r="E35" s="55">
        <f>0.25+0.25</f>
        <v>0.5</v>
      </c>
      <c r="G35" s="54"/>
      <c r="H35" s="12"/>
      <c r="I35" s="11"/>
      <c r="M35" s="12"/>
    </row>
    <row r="36" spans="1:15" x14ac:dyDescent="0.3">
      <c r="A36" s="21"/>
      <c r="B36" s="21"/>
      <c r="C36" s="13"/>
      <c r="D36" s="16" t="s">
        <v>119</v>
      </c>
      <c r="E36" s="17">
        <f>SUM(E30:E32)</f>
        <v>1.25</v>
      </c>
      <c r="F36" s="18"/>
      <c r="G36" s="16" t="s">
        <v>119</v>
      </c>
      <c r="H36" s="17">
        <f>SUM(H30:H32)</f>
        <v>0.75</v>
      </c>
      <c r="I36" s="13"/>
      <c r="J36" s="14">
        <f>SUM(E36,H36)</f>
        <v>2</v>
      </c>
      <c r="K36" s="14">
        <f>IF(J36&gt;$G$3,1,(J36/$G$3))</f>
        <v>0.5</v>
      </c>
      <c r="L36" s="14"/>
      <c r="M36" s="68" t="str">
        <f>IF(J36&gt;4,"Overloaded","OK")</f>
        <v>OK</v>
      </c>
    </row>
    <row r="37" spans="1:15" x14ac:dyDescent="0.3">
      <c r="A37" s="19" t="s">
        <v>144</v>
      </c>
      <c r="B37" t="s">
        <v>134</v>
      </c>
      <c r="C37" s="11" t="s">
        <v>108</v>
      </c>
      <c r="D37" t="s">
        <v>109</v>
      </c>
      <c r="E37" s="67">
        <f>0.25+0.25</f>
        <v>0.5</v>
      </c>
      <c r="F37" s="11" t="s">
        <v>117</v>
      </c>
      <c r="G37" s="54" t="s">
        <v>109</v>
      </c>
      <c r="H37" s="55">
        <v>0.25</v>
      </c>
      <c r="I37" s="8"/>
      <c r="J37" s="9"/>
      <c r="K37" s="9"/>
      <c r="L37" s="9"/>
      <c r="M37" s="10"/>
    </row>
    <row r="38" spans="1:15" x14ac:dyDescent="0.3">
      <c r="A38" s="20"/>
      <c r="B38" s="20"/>
      <c r="C38" s="11"/>
      <c r="E38" s="12"/>
      <c r="F38" s="11"/>
      <c r="H38" s="12"/>
      <c r="I38" s="11"/>
      <c r="M38" s="12"/>
    </row>
    <row r="39" spans="1:15" x14ac:dyDescent="0.3">
      <c r="A39" s="20"/>
      <c r="B39" s="20"/>
      <c r="C39" s="11"/>
      <c r="E39" s="12"/>
      <c r="F39" s="11"/>
      <c r="H39" s="12"/>
      <c r="I39" s="11"/>
      <c r="M39" s="12"/>
    </row>
    <row r="40" spans="1:15" x14ac:dyDescent="0.3">
      <c r="A40" s="21"/>
      <c r="B40" s="21"/>
      <c r="C40" s="13"/>
      <c r="D40" s="16" t="s">
        <v>119</v>
      </c>
      <c r="E40" s="17">
        <f>SUM(E37:E39)</f>
        <v>0.5</v>
      </c>
      <c r="F40" s="18"/>
      <c r="G40" s="16" t="s">
        <v>119</v>
      </c>
      <c r="H40" s="17">
        <f>SUM(H37:H39)</f>
        <v>0.25</v>
      </c>
      <c r="I40" s="13"/>
      <c r="J40" s="14">
        <f>SUM(E40,H40)</f>
        <v>0.75</v>
      </c>
      <c r="K40" s="14">
        <f>IF(J40&gt;$G$3,1,(J40/$G$3))</f>
        <v>0.1875</v>
      </c>
      <c r="L40" s="14"/>
      <c r="M40" s="15" t="str">
        <f>IF(J40&gt;4,"Overloaded","OK")</f>
        <v>OK</v>
      </c>
    </row>
    <row r="41" spans="1:15" customFormat="1" x14ac:dyDescent="0.3">
      <c r="O41" s="23"/>
    </row>
    <row r="42" spans="1:15" x14ac:dyDescent="0.3">
      <c r="A42" t="s">
        <v>145</v>
      </c>
    </row>
    <row r="43" spans="1:15" x14ac:dyDescent="0.3">
      <c r="A43" s="19" t="s">
        <v>146</v>
      </c>
      <c r="B43" s="19" t="s">
        <v>134</v>
      </c>
      <c r="C43" s="8" t="s">
        <v>108</v>
      </c>
      <c r="D43" s="9" t="s">
        <v>109</v>
      </c>
      <c r="E43" s="56">
        <v>0.5</v>
      </c>
      <c r="F43" s="9"/>
      <c r="G43" s="57"/>
      <c r="H43" s="56"/>
      <c r="I43" s="8"/>
      <c r="J43" s="9"/>
      <c r="K43" s="9"/>
      <c r="L43" s="9"/>
      <c r="M43" s="10"/>
    </row>
    <row r="44" spans="1:15" x14ac:dyDescent="0.3">
      <c r="A44" s="20"/>
      <c r="B44" s="20"/>
      <c r="C44" s="11"/>
      <c r="E44" s="12"/>
      <c r="F44" s="11"/>
      <c r="H44" s="12"/>
      <c r="I44" s="11"/>
      <c r="M44" s="12"/>
    </row>
    <row r="45" spans="1:15" x14ac:dyDescent="0.3">
      <c r="A45" s="20"/>
      <c r="B45" s="20"/>
      <c r="C45" s="11"/>
      <c r="E45" s="12"/>
      <c r="F45" s="11"/>
      <c r="H45" s="12"/>
      <c r="I45" s="11"/>
      <c r="M45" s="12"/>
    </row>
    <row r="46" spans="1:15" x14ac:dyDescent="0.3">
      <c r="A46" s="21"/>
      <c r="B46" s="21"/>
      <c r="C46" s="13"/>
      <c r="D46" s="16" t="s">
        <v>119</v>
      </c>
      <c r="E46" s="69">
        <f>SUM(E43:E45)</f>
        <v>0.5</v>
      </c>
      <c r="F46" s="18"/>
      <c r="G46" s="16" t="s">
        <v>119</v>
      </c>
      <c r="H46" s="17">
        <f>SUM(H43:H45)</f>
        <v>0</v>
      </c>
      <c r="I46" s="13"/>
      <c r="J46" s="14">
        <f>SUM(E46,H46)</f>
        <v>0.5</v>
      </c>
      <c r="K46" s="14">
        <f>IF(J46&gt;$G$3,1,(J46/$G$3))</f>
        <v>0.125</v>
      </c>
      <c r="L46" s="14"/>
      <c r="M46" s="15" t="str">
        <f>IF(J46&gt;4,"Overloaded","OK")</f>
        <v>OK</v>
      </c>
    </row>
    <row r="47" spans="1:15" x14ac:dyDescent="0.3">
      <c r="A47" s="19" t="s">
        <v>147</v>
      </c>
      <c r="B47" s="19" t="s">
        <v>134</v>
      </c>
      <c r="C47" s="11" t="s">
        <v>111</v>
      </c>
      <c r="D47" t="s">
        <v>109</v>
      </c>
      <c r="E47">
        <v>0.25</v>
      </c>
      <c r="F47" s="11" t="s">
        <v>108</v>
      </c>
      <c r="G47" t="s">
        <v>109</v>
      </c>
      <c r="H47">
        <v>0.25</v>
      </c>
      <c r="I47" s="8"/>
      <c r="J47" s="9"/>
      <c r="K47" s="9"/>
      <c r="L47" s="9"/>
      <c r="M47" s="10"/>
    </row>
    <row r="48" spans="1:15" x14ac:dyDescent="0.3">
      <c r="A48" s="20"/>
      <c r="B48" s="20"/>
      <c r="C48" s="11" t="s">
        <v>108</v>
      </c>
      <c r="D48" t="s">
        <v>109</v>
      </c>
      <c r="E48">
        <v>0.25</v>
      </c>
      <c r="F48" s="11"/>
      <c r="H48" s="12"/>
      <c r="I48" s="11"/>
      <c r="M48" s="12"/>
    </row>
    <row r="49" spans="1:13" x14ac:dyDescent="0.3">
      <c r="A49" s="20"/>
      <c r="B49" s="20"/>
      <c r="C49" s="11"/>
      <c r="E49" s="12"/>
      <c r="F49" s="11"/>
      <c r="H49" s="12"/>
      <c r="I49" s="11"/>
      <c r="M49" s="12"/>
    </row>
    <row r="50" spans="1:13" x14ac:dyDescent="0.3">
      <c r="A50" s="21"/>
      <c r="B50" s="21"/>
      <c r="C50" s="13"/>
      <c r="D50" s="16" t="s">
        <v>119</v>
      </c>
      <c r="E50" s="17">
        <f>SUM(E47:E49)</f>
        <v>0.5</v>
      </c>
      <c r="F50" s="18"/>
      <c r="G50" s="16" t="s">
        <v>119</v>
      </c>
      <c r="H50" s="17">
        <f>SUM(H47:H49)</f>
        <v>0.25</v>
      </c>
      <c r="I50" s="13"/>
      <c r="J50" s="14">
        <f>SUM(E50,H50)</f>
        <v>0.75</v>
      </c>
      <c r="K50" s="14">
        <f>IF(J50&gt;$G$3,1,(J50/$G$3))</f>
        <v>0.1875</v>
      </c>
      <c r="L50" s="14"/>
      <c r="M50" s="15" t="str">
        <f>IF(J50&gt;4,"Overloaded","OK")</f>
        <v>OK</v>
      </c>
    </row>
    <row r="51" spans="1:13" x14ac:dyDescent="0.3">
      <c r="A51" s="19" t="s">
        <v>148</v>
      </c>
      <c r="B51" s="19" t="s">
        <v>134</v>
      </c>
      <c r="C51" s="11" t="s">
        <v>108</v>
      </c>
      <c r="D51" t="s">
        <v>109</v>
      </c>
      <c r="E51" s="55">
        <v>0.25</v>
      </c>
      <c r="F51" s="9"/>
      <c r="G51" s="57"/>
      <c r="H51" s="56"/>
      <c r="I51" s="8"/>
      <c r="J51" s="9"/>
      <c r="K51" s="9"/>
      <c r="L51" s="9"/>
      <c r="M51" s="10"/>
    </row>
    <row r="52" spans="1:13" x14ac:dyDescent="0.3">
      <c r="A52" s="20"/>
      <c r="B52" s="20"/>
      <c r="C52" s="11"/>
      <c r="E52" s="12"/>
      <c r="F52" s="11"/>
      <c r="H52" s="12"/>
      <c r="I52" s="11"/>
      <c r="M52" s="12"/>
    </row>
    <row r="53" spans="1:13" x14ac:dyDescent="0.3">
      <c r="A53" s="20"/>
      <c r="B53" s="20"/>
      <c r="C53" s="11"/>
      <c r="E53" s="12"/>
      <c r="F53" s="11"/>
      <c r="H53" s="12"/>
      <c r="I53" s="11"/>
      <c r="M53" s="12"/>
    </row>
    <row r="54" spans="1:13" x14ac:dyDescent="0.3">
      <c r="A54" s="21"/>
      <c r="B54" s="21"/>
      <c r="C54" s="13"/>
      <c r="D54" s="16" t="s">
        <v>119</v>
      </c>
      <c r="E54" s="17">
        <f>SUM(E51:E53)</f>
        <v>0.25</v>
      </c>
      <c r="F54" s="18"/>
      <c r="G54" s="16" t="s">
        <v>119</v>
      </c>
      <c r="H54" s="17">
        <f>SUM(H51:H53)</f>
        <v>0</v>
      </c>
      <c r="I54" s="13"/>
      <c r="J54" s="14">
        <f>SUM(E54,H54)</f>
        <v>0.25</v>
      </c>
      <c r="K54" s="14">
        <f>IF(J54&gt;$G$3,1,(J54/$G$3))</f>
        <v>6.25E-2</v>
      </c>
      <c r="L54" s="14"/>
      <c r="M54" s="15" t="str">
        <f>IF(J54&gt;4,"Overloaded","OK")</f>
        <v>OK</v>
      </c>
    </row>
    <row r="55" spans="1:13" x14ac:dyDescent="0.3">
      <c r="A55" s="19" t="s">
        <v>149</v>
      </c>
      <c r="B55" s="19" t="s">
        <v>134</v>
      </c>
      <c r="C55" s="11" t="s">
        <v>108</v>
      </c>
      <c r="D55" t="s">
        <v>109</v>
      </c>
      <c r="E55" s="55">
        <v>0.25</v>
      </c>
      <c r="F55" s="11" t="s">
        <v>108</v>
      </c>
      <c r="G55" t="s">
        <v>109</v>
      </c>
      <c r="H55" s="55">
        <v>0.25</v>
      </c>
      <c r="I55" s="8"/>
      <c r="J55" s="9"/>
      <c r="K55" s="9"/>
      <c r="L55" s="9"/>
      <c r="M55" s="10"/>
    </row>
    <row r="56" spans="1:13" x14ac:dyDescent="0.3">
      <c r="A56" s="20"/>
      <c r="B56" s="20"/>
      <c r="C56" s="11"/>
      <c r="E56" s="12"/>
      <c r="F56" s="11"/>
      <c r="H56" s="12"/>
      <c r="I56" s="11"/>
      <c r="M56" s="12"/>
    </row>
    <row r="57" spans="1:13" x14ac:dyDescent="0.3">
      <c r="A57" s="20"/>
      <c r="B57" s="20"/>
      <c r="C57" s="11"/>
      <c r="E57" s="12"/>
      <c r="F57" s="11"/>
      <c r="H57" s="12"/>
      <c r="I57" s="11"/>
      <c r="M57" s="12"/>
    </row>
    <row r="58" spans="1:13" x14ac:dyDescent="0.3">
      <c r="A58" s="21"/>
      <c r="B58" s="21"/>
      <c r="C58" s="13"/>
      <c r="D58" s="16" t="s">
        <v>119</v>
      </c>
      <c r="E58" s="17">
        <f>SUM(E55:E57)</f>
        <v>0.25</v>
      </c>
      <c r="F58" s="18"/>
      <c r="G58" s="16" t="s">
        <v>119</v>
      </c>
      <c r="H58" s="17">
        <f>SUM(H55:H57)</f>
        <v>0.25</v>
      </c>
      <c r="I58" s="13"/>
      <c r="J58" s="14">
        <f>SUM(E58,H58)</f>
        <v>0.5</v>
      </c>
      <c r="K58" s="14">
        <f>IF(J58&gt;$G$3,1,(J58/$G$3))</f>
        <v>0.125</v>
      </c>
      <c r="L58" s="14"/>
      <c r="M58" s="15" t="str">
        <f>IF(J58&gt;4,"Overloaded","OK")</f>
        <v>OK</v>
      </c>
    </row>
    <row r="61" spans="1:13" x14ac:dyDescent="0.3">
      <c r="J61" t="s">
        <v>150</v>
      </c>
      <c r="K61">
        <f>SUM(K16:K40)</f>
        <v>3.1875</v>
      </c>
    </row>
    <row r="63" spans="1:13" x14ac:dyDescent="0.3">
      <c r="A63" s="25" t="s">
        <v>151</v>
      </c>
    </row>
    <row r="64" spans="1:13" x14ac:dyDescent="0.3">
      <c r="A64" t="s">
        <v>145</v>
      </c>
    </row>
    <row r="65" spans="1:11" x14ac:dyDescent="0.3">
      <c r="A65" t="s">
        <v>152</v>
      </c>
      <c r="B65" s="29" t="s">
        <v>153</v>
      </c>
      <c r="C65" s="29" t="s">
        <v>153</v>
      </c>
      <c r="D65" s="29" t="s">
        <v>154</v>
      </c>
      <c r="E65" s="29" t="s">
        <v>154</v>
      </c>
      <c r="F65" s="29" t="s">
        <v>155</v>
      </c>
      <c r="G65" s="29" t="s">
        <v>155</v>
      </c>
      <c r="H65" s="29" t="s">
        <v>156</v>
      </c>
      <c r="I65" s="62" t="s">
        <v>157</v>
      </c>
      <c r="J65" s="63"/>
      <c r="K65">
        <f>(1/4)*C73</f>
        <v>0</v>
      </c>
    </row>
    <row r="66" spans="1:11" x14ac:dyDescent="0.3">
      <c r="B66" s="29" t="s">
        <v>158</v>
      </c>
      <c r="C66" s="29" t="s">
        <v>159</v>
      </c>
      <c r="D66" s="29" t="s">
        <v>158</v>
      </c>
      <c r="E66" s="29" t="s">
        <v>159</v>
      </c>
      <c r="F66" s="29" t="s">
        <v>158</v>
      </c>
      <c r="G66" s="29" t="s">
        <v>160</v>
      </c>
      <c r="H66" s="29" t="s">
        <v>158</v>
      </c>
    </row>
    <row r="67" spans="1:11" x14ac:dyDescent="0.3">
      <c r="B67" s="30"/>
      <c r="C67" s="30"/>
      <c r="D67" s="30"/>
      <c r="E67" s="30"/>
      <c r="F67" s="30"/>
      <c r="G67" s="30"/>
      <c r="H67" s="31"/>
    </row>
    <row r="68" spans="1:11" x14ac:dyDescent="0.3">
      <c r="B68" s="31"/>
      <c r="C68" s="31"/>
      <c r="D68" s="31"/>
      <c r="E68" s="31"/>
      <c r="F68" s="31"/>
      <c r="G68" s="31"/>
      <c r="H68" s="31"/>
    </row>
    <row r="69" spans="1:11" x14ac:dyDescent="0.3">
      <c r="B69" s="31"/>
      <c r="C69" s="31"/>
      <c r="D69" s="31"/>
      <c r="E69" s="31"/>
      <c r="F69" s="31"/>
      <c r="G69" s="31"/>
      <c r="H69" s="20"/>
    </row>
    <row r="70" spans="1:11" x14ac:dyDescent="0.3">
      <c r="B70" s="31"/>
      <c r="C70" s="31"/>
      <c r="D70" s="31"/>
      <c r="E70" s="31"/>
      <c r="F70" s="31"/>
      <c r="G70" s="31"/>
      <c r="H70" s="20"/>
    </row>
    <row r="71" spans="1:11" x14ac:dyDescent="0.3">
      <c r="B71" s="32"/>
      <c r="C71" s="32"/>
      <c r="D71" s="32"/>
      <c r="E71" s="32"/>
      <c r="F71" s="32"/>
      <c r="G71" s="32"/>
      <c r="H71" s="21"/>
    </row>
    <row r="73" spans="1:11" x14ac:dyDescent="0.3">
      <c r="B73" t="s">
        <v>150</v>
      </c>
      <c r="C73">
        <v>0</v>
      </c>
    </row>
    <row r="77" spans="1:11" x14ac:dyDescent="0.3">
      <c r="G77" s="59"/>
    </row>
    <row r="78" spans="1:11" x14ac:dyDescent="0.3">
      <c r="G78" s="60"/>
    </row>
  </sheetData>
  <pageMargins left="0.7" right="0.7" top="0.75" bottom="0.75" header="0.3" footer="0.3"/>
  <pageSetup paperSize="9" scale="4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28" workbookViewId="0">
      <selection activeCell="P34" sqref="P34"/>
    </sheetView>
  </sheetViews>
  <sheetFormatPr defaultRowHeight="14.4" x14ac:dyDescent="0.3"/>
  <sheetData>
    <row r="1" spans="1:22" x14ac:dyDescent="0.3">
      <c r="A1" s="25" t="s">
        <v>161</v>
      </c>
    </row>
    <row r="3" spans="1:22" x14ac:dyDescent="0.3">
      <c r="A3" s="27"/>
      <c r="B3" s="27" t="s">
        <v>162</v>
      </c>
    </row>
    <row r="4" spans="1:22" x14ac:dyDescent="0.3">
      <c r="B4" t="s">
        <v>163</v>
      </c>
    </row>
    <row r="6" spans="1:22" x14ac:dyDescent="0.3">
      <c r="A6" s="25" t="s">
        <v>164</v>
      </c>
    </row>
    <row r="7" spans="1:22" x14ac:dyDescent="0.3">
      <c r="A7" s="25"/>
    </row>
    <row r="8" spans="1:22" x14ac:dyDescent="0.3">
      <c r="A8" s="25"/>
      <c r="B8" s="37" t="s">
        <v>165</v>
      </c>
      <c r="M8" s="37" t="s">
        <v>166</v>
      </c>
    </row>
    <row r="9" spans="1:22" x14ac:dyDescent="0.3">
      <c r="A9" s="25"/>
      <c r="B9" s="37"/>
      <c r="M9" s="37"/>
    </row>
    <row r="10" spans="1:22" x14ac:dyDescent="0.3">
      <c r="A10" s="25"/>
      <c r="B10" s="37"/>
      <c r="H10" s="36" t="s">
        <v>167</v>
      </c>
      <c r="M10" s="37"/>
      <c r="V10" s="36" t="s">
        <v>168</v>
      </c>
    </row>
    <row r="11" spans="1:22" x14ac:dyDescent="0.3">
      <c r="M11" s="37"/>
    </row>
    <row r="12" spans="1:22" x14ac:dyDescent="0.3">
      <c r="M12" s="37"/>
    </row>
    <row r="13" spans="1:22" x14ac:dyDescent="0.3">
      <c r="H13" s="36"/>
      <c r="M13" s="36" t="s">
        <v>169</v>
      </c>
      <c r="R13" s="36" t="s">
        <v>170</v>
      </c>
    </row>
    <row r="16" spans="1:22" x14ac:dyDescent="0.3">
      <c r="M16" s="37"/>
    </row>
    <row r="17" spans="1:22" x14ac:dyDescent="0.3">
      <c r="M17" s="36" t="s">
        <v>171</v>
      </c>
      <c r="R17" t="s">
        <v>172</v>
      </c>
      <c r="U17" s="38"/>
      <c r="V17" s="38"/>
    </row>
    <row r="20" spans="1:22" x14ac:dyDescent="0.3">
      <c r="M20" s="37"/>
    </row>
    <row r="21" spans="1:22" x14ac:dyDescent="0.3">
      <c r="M21" s="36" t="s">
        <v>173</v>
      </c>
      <c r="S21" t="s">
        <v>174</v>
      </c>
    </row>
    <row r="24" spans="1:22" x14ac:dyDescent="0.3">
      <c r="A24" s="25" t="s">
        <v>175</v>
      </c>
    </row>
    <row r="25" spans="1:22" x14ac:dyDescent="0.3">
      <c r="A25" s="25"/>
    </row>
    <row r="26" spans="1:22" x14ac:dyDescent="0.3">
      <c r="B26" s="37" t="s">
        <v>165</v>
      </c>
      <c r="M26" s="37" t="s">
        <v>166</v>
      </c>
    </row>
    <row r="27" spans="1:22" x14ac:dyDescent="0.3">
      <c r="J27" t="s">
        <v>176</v>
      </c>
    </row>
    <row r="28" spans="1:22" x14ac:dyDescent="0.3">
      <c r="F28" s="36" t="s">
        <v>177</v>
      </c>
      <c r="G28" s="36"/>
    </row>
    <row r="29" spans="1:22" x14ac:dyDescent="0.3">
      <c r="Q29" t="s">
        <v>178</v>
      </c>
    </row>
    <row r="32" spans="1:22" x14ac:dyDescent="0.3">
      <c r="O32" t="s">
        <v>179</v>
      </c>
    </row>
    <row r="35" spans="1:14" x14ac:dyDescent="0.3">
      <c r="A35" s="25" t="s">
        <v>180</v>
      </c>
    </row>
    <row r="37" spans="1:14" x14ac:dyDescent="0.3">
      <c r="B37" s="37" t="s">
        <v>165</v>
      </c>
      <c r="M37" s="37" t="s">
        <v>166</v>
      </c>
    </row>
    <row r="38" spans="1:14" x14ac:dyDescent="0.3">
      <c r="B38" t="s">
        <v>181</v>
      </c>
    </row>
    <row r="39" spans="1:14" x14ac:dyDescent="0.3">
      <c r="M39" t="s">
        <v>182</v>
      </c>
    </row>
    <row r="41" spans="1:14" x14ac:dyDescent="0.3">
      <c r="M41" t="s">
        <v>183</v>
      </c>
    </row>
    <row r="43" spans="1:14" x14ac:dyDescent="0.3">
      <c r="A43" s="25" t="s">
        <v>184</v>
      </c>
    </row>
    <row r="45" spans="1:14" x14ac:dyDescent="0.3">
      <c r="B45" s="37" t="s">
        <v>165</v>
      </c>
    </row>
    <row r="46" spans="1:14" x14ac:dyDescent="0.3">
      <c r="M46" s="37" t="s">
        <v>166</v>
      </c>
    </row>
    <row r="47" spans="1:14" x14ac:dyDescent="0.3">
      <c r="D47" t="s">
        <v>185</v>
      </c>
    </row>
    <row r="48" spans="1:14" x14ac:dyDescent="0.3">
      <c r="N48" t="s">
        <v>186</v>
      </c>
    </row>
  </sheetData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แนวทาง-แม่โจ้</vt:lpstr>
      <vt:lpstr>แนวทาง-คณะ</vt:lpstr>
      <vt:lpstr>วิธีการคำนวณ-PHD-TD</vt:lpstr>
      <vt:lpstr>สูตรการคำนวณ</vt:lpstr>
      <vt:lpstr>'แนวทาง-แม่โจ้'!OLE_LINK1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/>
  <dcterms:created xsi:type="dcterms:W3CDTF">2019-12-26T04:21:03Z</dcterms:created>
  <dcterms:modified xsi:type="dcterms:W3CDTF">2022-03-30T03:42:57Z</dcterms:modified>
  <cp:category/>
  <cp:contentStatus/>
</cp:coreProperties>
</file>