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A 1-2565\"/>
    </mc:Choice>
  </mc:AlternateContent>
  <bookViews>
    <workbookView xWindow="0" yWindow="0" windowWidth="16632" windowHeight="8736" firstSheet="1" activeTab="2"/>
  </bookViews>
  <sheets>
    <sheet name="แนวทาง-แม่โจ้" sheetId="4" r:id="rId1"/>
    <sheet name="แนวทาง-คณะ" sheetId="6" r:id="rId2"/>
    <sheet name="วิธีการคำนวณ-TOBIZ" sheetId="2" r:id="rId3"/>
    <sheet name="สูตรการคำนวณ" sheetId="5" r:id="rId4"/>
  </sheets>
  <definedNames>
    <definedName name="OLE_LINK1" localSheetId="0">'แนวทาง-แม่โจ้'!$A$8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2" l="1"/>
  <c r="H19" i="2" l="1"/>
  <c r="H32" i="2"/>
  <c r="H31" i="2"/>
  <c r="H34" i="2" s="1"/>
  <c r="H26" i="2"/>
  <c r="H22" i="2"/>
  <c r="H18" i="2"/>
  <c r="H13" i="2"/>
  <c r="R8" i="2" l="1"/>
  <c r="K81" i="2"/>
  <c r="R15" i="2"/>
  <c r="Z15" i="2" l="1"/>
  <c r="Z3" i="2"/>
  <c r="N4" i="2"/>
  <c r="H52" i="2"/>
  <c r="E52" i="2"/>
  <c r="H17" i="2"/>
  <c r="H63" i="2"/>
  <c r="H66" i="2" s="1"/>
  <c r="H15" i="2"/>
  <c r="H20" i="2" s="1"/>
  <c r="E33" i="2"/>
  <c r="E28" i="2"/>
  <c r="E22" i="2"/>
  <c r="E17" i="2"/>
  <c r="E12" i="2"/>
  <c r="H70" i="2"/>
  <c r="E70" i="2"/>
  <c r="H48" i="2"/>
  <c r="E48" i="2"/>
  <c r="H74" i="2"/>
  <c r="E74" i="2"/>
  <c r="E66" i="2"/>
  <c r="H62" i="2"/>
  <c r="E62" i="2"/>
  <c r="J70" i="2" l="1"/>
  <c r="M70" i="2" s="1"/>
  <c r="J52" i="2"/>
  <c r="M52" i="2"/>
  <c r="K52" i="2"/>
  <c r="J48" i="2"/>
  <c r="K48" i="2" s="1"/>
  <c r="J74" i="2"/>
  <c r="K70" i="2"/>
  <c r="J62" i="2"/>
  <c r="J66" i="2"/>
  <c r="M66" i="2" l="1"/>
  <c r="M74" i="2"/>
  <c r="M62" i="2"/>
  <c r="M48" i="2"/>
  <c r="K74" i="2"/>
  <c r="K62" i="2"/>
  <c r="K66" i="2"/>
  <c r="H56" i="2"/>
  <c r="E56" i="2"/>
  <c r="H44" i="2"/>
  <c r="E44" i="2"/>
  <c r="H40" i="2"/>
  <c r="E40" i="2"/>
  <c r="E34" i="2"/>
  <c r="H29" i="2"/>
  <c r="E29" i="2"/>
  <c r="H24" i="2"/>
  <c r="E24" i="2"/>
  <c r="E20" i="2"/>
  <c r="H14" i="2"/>
  <c r="E14" i="2"/>
  <c r="J14" i="2" s="1"/>
  <c r="K13" i="2" s="1"/>
  <c r="J56" i="2" l="1"/>
  <c r="J34" i="2"/>
  <c r="J20" i="2"/>
  <c r="K19" i="2" s="1"/>
  <c r="J40" i="2"/>
  <c r="J24" i="2"/>
  <c r="J29" i="2"/>
  <c r="K28" i="2" s="1"/>
  <c r="J44" i="2"/>
  <c r="M14" i="2"/>
  <c r="K14" i="2"/>
  <c r="K34" i="2" l="1"/>
  <c r="K33" i="2"/>
  <c r="M40" i="2"/>
  <c r="K40" i="2"/>
  <c r="K44" i="2"/>
  <c r="K29" i="2"/>
  <c r="M24" i="2"/>
  <c r="M56" i="2"/>
  <c r="K56" i="2"/>
  <c r="M34" i="2"/>
  <c r="K24" i="2"/>
  <c r="M20" i="2"/>
  <c r="K20" i="2"/>
  <c r="Z14" i="2" s="1"/>
  <c r="Z16" i="2" s="1"/>
  <c r="M44" i="2"/>
  <c r="M29" i="2"/>
  <c r="K77" i="2" l="1"/>
  <c r="Z8" i="2" l="1"/>
  <c r="Z9" i="2" s="1"/>
  <c r="Z2" i="2"/>
</calcChain>
</file>

<file path=xl/comments1.xml><?xml version="1.0" encoding="utf-8"?>
<comments xmlns="http://schemas.openxmlformats.org/spreadsheetml/2006/main">
  <authors>
    <author>Nittaya</author>
  </authors>
  <commentList>
    <comment ref="C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>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แต่ทั้งนี้ ต้องนับเฉพาะ classes 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หลักสูตรเศรษฐศาสตร์ระหว่างประเทศจะสามารถนำมาคิดได้เพียง 1 classes คือ classesของนักศึกษาเศรษฐศาสตร์ระหว่างประเทศ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 xml:space="preserve">กำหนดการคิดภาระงานสอนจริงในรายวิชาที่จะนำไปใช้ในการคำนวณ ดังนี้
  - classes บรรยาย 3 หน่วยกิต     นับเป็น 1 classes
  - classes ปฏิบัติ 3 หน่วยกิต       นับเป็น 1 classes
  - classes บรรยาย + ปฏิบัติ รวม 3 หน่วยกิต  นับเป็น 1.5 classes
  - classes สหกิจศึกษา/ฝึกงาน   นับเป็น 1 classes 
  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
  -classes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
  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
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</rPr>
          <t>ภาระงานรวม / 4 Classes ที่มหาวิทยาลัยกำหนด (คำนวณให้เห็น Load)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</rPr>
          <t>1 คน = 1 FTE (ดังนั้นจะแสดง 1 FTE แต่หากเกิน 1 จะแสดงข้อความ Overloaed</t>
        </r>
      </text>
    </comment>
    <comment ref="K81" authorId="0" shapeId="0">
      <text>
        <r>
          <rPr>
            <b/>
            <sz val="9"/>
            <color indexed="81"/>
            <rFont val="Tahoma"/>
            <family val="2"/>
          </rPr>
          <t>ประมาณการว่าอาจารย์สอน 1 รายวิชาต่อปีการศึกษา x 4 classes / 12 คน = 3 FTEs ของอาจารย์นอกคณะ</t>
        </r>
      </text>
    </comment>
  </commentList>
</comments>
</file>

<file path=xl/sharedStrings.xml><?xml version="1.0" encoding="utf-8"?>
<sst xmlns="http://schemas.openxmlformats.org/spreadsheetml/2006/main" count="328" uniqueCount="231">
  <si>
    <t xml:space="preserve">1. การคำนวณค่า FTE of student ในปัจจุบันกำหนดให้นักศึกษา 1 คน คิดเป็น 1 FTE </t>
  </si>
  <si>
    <t>2. อาจารย์ที่นำมาคิด FTE of Academic staff คือ อาจารย์ผู้รับผิดชอบหลักสูตร และอาจารย์ประจำหลักสูตรตาม มคอ.2 และหรืออาจารย์ที่ได้รับการแต่งตั้งให้ดำรงอาจารย์ประจำหลักสูตรเพิ่มเติม</t>
  </si>
  <si>
    <t xml:space="preserve">    (ไม่นับรายวิชาศึกษาทั่วไป (GE) แต่ทั้งนี้หากหลักสูตรต้องการคำนวณและวิเคราะห์สัดส่วนของรายวิชาศึกษาทั่วไปด้วยก็สามารถกระทำได้ โดยเขียนอธิบายเพิ่มเติมใน criterion)</t>
  </si>
  <si>
    <t xml:space="preserve">3. ภาระงานที่นำมาคำนวณ FTE คือ ภาระงานสอนเท่านั้น ไม่นับภาระงานวิจัย บริการวิชาการ หรือภาระงานอื่น ๆ </t>
  </si>
  <si>
    <t>4. ภาคการศึกษาที่นำมาคิด FTE กำหนดให้เป็นภาคการศึกษาที่ 1 และ 2 ภาคฤดูร้อนไม่นำมาคำนวณ</t>
  </si>
  <si>
    <t xml:space="preserve">5. กำหนดให้อาจารย์ 1 ท่าน มีภาระงานสอนมาตรฐาน 4 classes ต่อปีการศึกษา เท่ากับ 1 FTE สำหรับการคำนวณ FTE ตามเกณฑ์ AUN-QA </t>
  </si>
  <si>
    <t>6. กำหนดการคิดภาระงานสอนจริงในรายวิชาที่จะนำไปใช้ในการคำนวณ ดังนี้</t>
  </si>
  <si>
    <t xml:space="preserve">- classes บรรยาย 3 หน่วยกิต  </t>
  </si>
  <si>
    <t>นับเป็น 1 classes</t>
  </si>
  <si>
    <t xml:space="preserve">- classes ปฏิบัติ 3 หน่วยกิต    </t>
  </si>
  <si>
    <t xml:space="preserve">- classes บรรยาย + ปฏิบัติ รวม 3 หน่วยกิต </t>
  </si>
  <si>
    <t>นับเป็น 1.5 classes</t>
  </si>
  <si>
    <t>- classes สหกิจศึกษา/ฝึกงาน</t>
  </si>
  <si>
    <t>- classes สัมมนา/โปรเจ็ค (ระดับปริญญาตรีและระดับบัณฑิตศึกษา)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 เช่น 3 หน่วยกิต คิดเป็น 0.5 หรือ 1-2 หน่วยกิต คิดเป็น 0.25 classes เป็นต้น</t>
  </si>
  <si>
    <t>- classes ปัญหาพิเศษ/การค้นคว้าอิสระ/วิทยานิพนธ์/ดุษฎีนิพนธ์ ให้หลักสูตรพิจารณาตามความเหมาะสมโดยดูจากเปอร์เซ็นต์หรือสัดส่วนของอาจารย์ที่สอนหรือจำนวนหน่วยกิตของรายวิชา</t>
  </si>
  <si>
    <t>- Lab สตูดิโอ ให้คณะสารสนเทศและการสื่อสาร และคณะสถาปัตยกรรมศาสตร์และการออกแบบสิ่งแวดล้อมหารือเพื่อกำหนดสัดส่วนในการคิดที่เป็นไปในแนวทางเดียวกัน</t>
  </si>
  <si>
    <t xml:space="preserve">7. ในการนำรายวิชาที่มีหลาย classes มาคิดภาระงานสอนจริงของอาจารย์ ให้นับตามจำนวน classes เช่น 1 รายวิชามี 3 classes ให้นับเป็น 3 classes </t>
  </si>
  <si>
    <t xml:space="preserve">    แต่ทั้งนี้ ต้องนับเฉพาะกลุ่มเรียนที่เป็นนักศึกษาของหลักสูตรของตนเอง หากเป็นนักศึกษาของหลักสูตรอื่นไม่นำมานับ เพราะต้องนำไปนับที่หลักสูตรอื่น อาทิเช่น หลักสูตรเศรษฐศาสตร์ระหว่างประเทศ</t>
  </si>
  <si>
    <t xml:space="preserve">    อาจารย์สอนรายวิชา Micro1 ให้ 3 classes ซึ่งเป็นนักศึกษาหลักสูตรเศรษฐศาสตร์ระหว่างประเทศ 1 classes อีก 2 classes เป็นนักศึกษาหลักสูตรอื่น ดังนั้น หลักสูตรเศรษฐศาสตร์ระหว่างประเทศ</t>
  </si>
  <si>
    <t xml:space="preserve">    จะสามารถนำมาคิดได้เพียง 1 classes คือ กลุ่มเรียนของนักศึกษาเศรษฐศาสตร์ระหว่างประเทศ เท่านั้น อีก 2 classes จะถูกนำไปนับที่หลักสูตรอื่น ซึ่งในการคำนวณให้ Focus ที่หลักสูตรของตนเองก่อน  </t>
  </si>
  <si>
    <t>8. การคำนวณ FTE of student, FTE of academic staff และ Staff-to-student Ratio หลักสูตรจะดำเนินการคำนวณด้วยหลักสูตรเอง เนื่องจาก ความแตกต่างของแต่หลักสูตรและเพื่อให้เกิดความเหมาะสม</t>
  </si>
  <si>
    <t xml:space="preserve">   ในการปฏิบัติงานจริงของแต่ละหลักสูตร โดยหลักสูตรจะประสานเพื่อขอข้อมูลพื้นฐานจากสำนักบริหารและพัฒนาวิชาการ ทั้งนี้ หากหลักสูตรดำเนินการคำนวณแล้วพบปัญหาหรือติดขัดประการใดให้นำเสนอเข้าที่ประชุมพิจารณาร่วมกันต่อไป</t>
  </si>
  <si>
    <t xml:space="preserve">9. เพื่อให้เกิดความเข้าใจไปในทิศทางเดียวกัน การคำนวณ FTEs ที่กำหนดในที่ประชุมครั้งนี้ใช้สำหรับการคำนวณ Teaching load สำหรับการประกันคุณภาพการศึกษาตามเกณฑ์ AUN-QA เท่านั้น </t>
  </si>
  <si>
    <t>ลำดับ</t>
  </si>
  <si>
    <t>วิชา</t>
  </si>
  <si>
    <t>จำนวนหน่วยกิต</t>
  </si>
  <si>
    <t>(บรรยาย-ปฏิบัติ-ศึกษาด้วยตนเอง)</t>
  </si>
  <si>
    <t>นับเป็นค่า FTE (Classes)</t>
  </si>
  <si>
    <t>หมายเหตุ</t>
  </si>
  <si>
    <t>รายวิชาบรรยาย</t>
  </si>
  <si>
    <t>3-0-6</t>
  </si>
  <si>
    <t>รายวิชาบรรยาย+ปฏิบัติ</t>
  </si>
  <si>
    <t>2-2-5</t>
  </si>
  <si>
    <t>รายวิชาที่เน้นการปฏิบัติ</t>
  </si>
  <si>
    <t>1-4-4</t>
  </si>
  <si>
    <t xml:space="preserve">รายวิชาสัมมนาตรี โท เอก </t>
  </si>
  <si>
    <t>0-2-1</t>
  </si>
  <si>
    <t>พท 497 สหกิจศึกษา TOBIZ</t>
  </si>
  <si>
    <t>0-270-0</t>
  </si>
  <si>
    <t xml:space="preserve"> แบ่งภาระงานโดยหาร 5 คน ของอาจารย์ผู้รับผิดชอบหลักสูตร</t>
  </si>
  <si>
    <t>พท 497 สหกิจศึกษา TD</t>
  </si>
  <si>
    <t>ไม่น้อยกว่า 16 สัปดาห์</t>
  </si>
  <si>
    <t>อาจารย์ผู้รับผิดชอบหลัก 75% และ หารให้อาจารย์อีก 25% (อ.ฝน อ.ปอ อ.อุ๊ อ.พิรุฬ อ.อั้น อ.โอ๊ต อ.แอ้ม และอ.กอล์ฟ)</t>
  </si>
  <si>
    <t xml:space="preserve">พท 498 </t>
  </si>
  <si>
    <t>คิดตามสัดส่วน อาจารย์ผู้รับผิดชอบหลัก(อ.วลัยลดา) 75% และ หารให้อาจารย์อีก 25% (อ.ฝน อ.ปอ อ.อุ๊ อ.พิรุฬ อ.อั้น อ.โอ๊ต อ.แอ้ม และอ.กอล์ฟ)</t>
  </si>
  <si>
    <t>พท 499</t>
  </si>
  <si>
    <t>กรณีมีนักศึกษาไปต่างประเทศ คิดตามสัดส่วน อาจารย์ผู้รับผิดชอบหลัก(อ.วินิตรา) 75% และ หารให้อาจารย์อีก 25% (อ.ฝน อ.ตาล อ.อุ๊)</t>
  </si>
  <si>
    <t>วิทยานิพนธ์</t>
  </si>
  <si>
    <t>0-18-0</t>
  </si>
  <si>
    <t>2*</t>
  </si>
  <si>
    <t>คิดตามสัดส่วน อาจารย์ที่ปรึกษาหลัก 50% อาจารย์ที่ปรึกษาร่วม 25%</t>
  </si>
  <si>
    <t>ดุษฎีนิพนธ์</t>
  </si>
  <si>
    <t>0-36-0</t>
  </si>
  <si>
    <t>4*</t>
  </si>
  <si>
    <t xml:space="preserve"> คิดตามสัดส่วน อาจารย์ที่ปรึกษาหลัก 50% อาจารย์ที่ปรึกษาร่วม 25%</t>
  </si>
  <si>
    <t>หมายเหตุ * คือการคิดค่า FTE ตามหน่วยกิต</t>
  </si>
  <si>
    <t xml:space="preserve">วันสุดท้ายของการเพิ่ม/ถอนรายวิชา คือ 22 พฤศจิกายน 2564 </t>
  </si>
  <si>
    <t xml:space="preserve">สามารถคำนวณและจัดส่งให้หลักสูตรได้ภายใน 1 ธันวาคม 2564 </t>
  </si>
  <si>
    <t>การคิด FTE ของอาจารย์รายบุคคล</t>
  </si>
  <si>
    <t>หลักสูตรปริญญาตรี สาขาวิชาการจัดการธุรกิจท่องเที่ยวและบริการ</t>
  </si>
  <si>
    <t>การคิด FTE ของนักศึกษาในหลักสูตร</t>
  </si>
  <si>
    <t>student FTE</t>
  </si>
  <si>
    <t>FTE อาจารย์ในคณะ</t>
  </si>
  <si>
    <t>Regular class</t>
  </si>
  <si>
    <t>Students</t>
  </si>
  <si>
    <t xml:space="preserve">1 student = 1FTE </t>
  </si>
  <si>
    <t>Faculty only</t>
  </si>
  <si>
    <t>Academic staff FTE</t>
  </si>
  <si>
    <t xml:space="preserve">กำหนดให้อาจารย์ 1 ท่าน มีภาระงานสอนมาตรฐาน  </t>
  </si>
  <si>
    <t>1FTE=4classes</t>
  </si>
  <si>
    <t>ต่อปีการศึกษา</t>
  </si>
  <si>
    <t>independent study</t>
  </si>
  <si>
    <t>วิธีคิด</t>
  </si>
  <si>
    <t>1st year</t>
  </si>
  <si>
    <t xml:space="preserve">กำหนดให้นักศึกษา 1 คน </t>
  </si>
  <si>
    <t>Student FTE</t>
  </si>
  <si>
    <t xml:space="preserve">สำหรับการคำนวณ FTE ตามเกณฑ์ AUN-QA </t>
  </si>
  <si>
    <t>2nd year</t>
  </si>
  <si>
    <t>คิดเป็น 1 FTE</t>
  </si>
  <si>
    <t>3 year</t>
  </si>
  <si>
    <t>สัดส่วนอาจารย์ต่อนักศึกษา</t>
  </si>
  <si>
    <t xml:space="preserve"> 1 : 12.68519</t>
  </si>
  <si>
    <t>4 year</t>
  </si>
  <si>
    <t xml:space="preserve">รายวิชาในคณะ </t>
  </si>
  <si>
    <t>&gt;4 year</t>
  </si>
  <si>
    <t>FTE รวมอาจารย์ในและนอกคณะ</t>
  </si>
  <si>
    <t>อาจารย์ในคณะ (อาจารย์ในหลักสูตร)</t>
  </si>
  <si>
    <t>FTE</t>
  </si>
  <si>
    <t>all Faculties</t>
  </si>
  <si>
    <t>1st semester</t>
  </si>
  <si>
    <t>2nd semester</t>
  </si>
  <si>
    <t>Total class/year</t>
  </si>
  <si>
    <t>Load</t>
  </si>
  <si>
    <t>Academic staff</t>
  </si>
  <si>
    <t>designation</t>
  </si>
  <si>
    <t>Course</t>
  </si>
  <si>
    <t>Code</t>
  </si>
  <si>
    <t>Contribution</t>
  </si>
  <si>
    <t xml:space="preserve"> 1 : 8.53583</t>
  </si>
  <si>
    <t xml:space="preserve">ผศ.รักธิดา </t>
  </si>
  <si>
    <t>PAS</t>
  </si>
  <si>
    <t>การตลาด</t>
  </si>
  <si>
    <t>ธท230</t>
  </si>
  <si>
    <t>การเป็นผู้ประกอบการ</t>
  </si>
  <si>
    <t>สัมมนา</t>
  </si>
  <si>
    <t>ธท430</t>
  </si>
  <si>
    <t>พฤติกรรมผู้บริโภค</t>
  </si>
  <si>
    <t>ธท300</t>
  </si>
  <si>
    <t>สหกิจ</t>
  </si>
  <si>
    <t>พท497</t>
  </si>
  <si>
    <t>TOBIZ</t>
  </si>
  <si>
    <t>ชั้นปีที่ 2-4</t>
  </si>
  <si>
    <t>FTE อาจารย์ในหลักสูตร</t>
  </si>
  <si>
    <t>Total classes</t>
  </si>
  <si>
    <t>ชั้นปีที่ 1</t>
  </si>
  <si>
    <t>อ.ดร.ปานแพร</t>
  </si>
  <si>
    <t>สถานที่ท่องเที่ยว</t>
  </si>
  <si>
    <t>ธท234</t>
  </si>
  <si>
    <t>หลักการมัคคุเทศก์</t>
  </si>
  <si>
    <t>การดำเนินงานบริษัท</t>
  </si>
  <si>
    <t>ธท334</t>
  </si>
  <si>
    <t>การสื่อสารข้ามวัฒนธรรม</t>
  </si>
  <si>
    <t>ธท220</t>
  </si>
  <si>
    <t>หลักมัคคุเทศก์ฯ</t>
  </si>
  <si>
    <t>ธท232</t>
  </si>
  <si>
    <t xml:space="preserve"> 1 : 28.54167</t>
  </si>
  <si>
    <t>การเรียนรู้อิสระ</t>
  </si>
  <si>
    <t>พท498</t>
  </si>
  <si>
    <t>อ.ดร.อรจนา</t>
  </si>
  <si>
    <t>ธท331</t>
  </si>
  <si>
    <t>กจก.ธุรกิจไมซ์</t>
  </si>
  <si>
    <t>ธท350</t>
  </si>
  <si>
    <t>อ.ดร.อรุณโรจน์</t>
  </si>
  <si>
    <t>อุตสาหกรรมการ ทท.</t>
  </si>
  <si>
    <t>กจก.อาหารและเครื่องดื่ม</t>
  </si>
  <si>
    <t>ธท242</t>
  </si>
  <si>
    <t>ครัวอินทรีย์</t>
  </si>
  <si>
    <t>ธท240</t>
  </si>
  <si>
    <t>กจก.โรงแรม</t>
  </si>
  <si>
    <t>ธท241</t>
  </si>
  <si>
    <t>อ.ดร.สวิชญา</t>
  </si>
  <si>
    <t>นวัตกรรมฯ</t>
  </si>
  <si>
    <t>การบัญชี</t>
  </si>
  <si>
    <t>ธท330</t>
  </si>
  <si>
    <t>เทคโนโลยีสารสนเทศ</t>
  </si>
  <si>
    <t>ธท221</t>
  </si>
  <si>
    <t>การออกแบบ</t>
  </si>
  <si>
    <t>ธท333</t>
  </si>
  <si>
    <t>อาจารย์ในคณะ (อาจารย์นอกหลักสูตร)</t>
  </si>
  <si>
    <t>อ.ดร.วัชรีวรรณ</t>
  </si>
  <si>
    <t>FAS</t>
  </si>
  <si>
    <t>จิตวิทยา</t>
  </si>
  <si>
    <t>ธท101</t>
  </si>
  <si>
    <t>อ.ทิพย์วดี</t>
  </si>
  <si>
    <t>กจก.โลจิสติกส์</t>
  </si>
  <si>
    <t>ธท231</t>
  </si>
  <si>
    <t>อ.ดร.วลัยลดา</t>
  </si>
  <si>
    <t>ประวัติศาสตร์</t>
  </si>
  <si>
    <t>ธท233</t>
  </si>
  <si>
    <t>อ.ชัช</t>
  </si>
  <si>
    <t>กฎหมาย</t>
  </si>
  <si>
    <t>ธท160</t>
  </si>
  <si>
    <t>อ.ดร.กวินรัตน์</t>
  </si>
  <si>
    <t>ระเบียบวิธีวิจัย</t>
  </si>
  <si>
    <t>ธท310</t>
  </si>
  <si>
    <t xml:space="preserve">อาจารย์นอกคณะ </t>
  </si>
  <si>
    <t>ผศ.ดร.ศิวรัตน์</t>
  </si>
  <si>
    <t>เศรษฐศาสตร์</t>
  </si>
  <si>
    <t>ธท311</t>
  </si>
  <si>
    <t>อ.ดร.ธนณัฏฐ์</t>
  </si>
  <si>
    <t>อ.ดร.นทีทิพย์</t>
  </si>
  <si>
    <t>กจก.เชิงกลยุทธ์</t>
  </si>
  <si>
    <t>ธท332</t>
  </si>
  <si>
    <t>อ.พิรานันท์</t>
  </si>
  <si>
    <t>ธุรกิจการบิน</t>
  </si>
  <si>
    <t>ธท201</t>
  </si>
  <si>
    <t>Total FTE</t>
  </si>
  <si>
    <t xml:space="preserve">รายวิชานอกคณะ (เป็นการคำนวณแบบประมาณการจากรายวิชาที่สอนในหลักสูตรทั้งปีการศึกษา เนื่องจาก ยังไม่มีข้อมูลที่แสดงได้ชัดเจน) </t>
  </si>
  <si>
    <t>อาจารย์นอกคณะ</t>
  </si>
  <si>
    <t>Outside AS</t>
  </si>
  <si>
    <t>Year 1</t>
  </si>
  <si>
    <t>Year 2</t>
  </si>
  <si>
    <t>Year 3</t>
  </si>
  <si>
    <t>Year 4</t>
  </si>
  <si>
    <t>Total FTE อาจารย์นอกคณะ</t>
  </si>
  <si>
    <t>semester 1</t>
  </si>
  <si>
    <t>semester 2</t>
  </si>
  <si>
    <t>Semester 2</t>
  </si>
  <si>
    <t>สังคมโลกสมัยใหม่</t>
  </si>
  <si>
    <t>ภาษาอังกฤษเบื้องต้น</t>
  </si>
  <si>
    <t>Eng สังคมศาสตร์ 1</t>
  </si>
  <si>
    <t>การพัฒนาทักษะ</t>
  </si>
  <si>
    <t>อังกฤษ 2</t>
  </si>
  <si>
    <t>อังกฤษ 3</t>
  </si>
  <si>
    <t>ภาษาญี่ปุ่น</t>
  </si>
  <si>
    <t>สังคมและวัฒนธรรม</t>
  </si>
  <si>
    <t>การตัดสินใจ</t>
  </si>
  <si>
    <t>ภาษาญี่ปุ่น1</t>
  </si>
  <si>
    <t>ภาษาญี่ปุ่น2</t>
  </si>
  <si>
    <t xml:space="preserve">ภาษาจีน </t>
  </si>
  <si>
    <t>การใช้ภาษาไทย</t>
  </si>
  <si>
    <t>ความฉลาดรู้</t>
  </si>
  <si>
    <t>ภาษาจีน 1</t>
  </si>
  <si>
    <t>ภาษาจีน 2</t>
  </si>
  <si>
    <t>ภาษาอังกฤษ</t>
  </si>
  <si>
    <t>สูตรการคำนวณภาระงานสอน (FTE)  ตามเกณฑ์ AUN-QA  เพื่อการบริหารจัดการด้านการเรียนการสอนของหลักสูตร</t>
  </si>
  <si>
    <t>กำหนดให้อาจารย์ 1 ท่าน มีภาระงานสอนมาตรฐาน  4 Classe เท่ากับ 1 FTE</t>
  </si>
  <si>
    <t>กำหนดให้นักศึกษา 1 คน คิดเป็น 1 FTE</t>
  </si>
  <si>
    <t>1. การคิดภาระงานสอน (FTE) อาจารย์ผู้สอนในหลักสูตรรายบุคคล</t>
  </si>
  <si>
    <t>สูตร</t>
  </si>
  <si>
    <t>ตัวอย่าง</t>
  </si>
  <si>
    <t>= FTE อาจารย์ผู้สอนในหลักสูตรรายบุคคล</t>
  </si>
  <si>
    <t>= FTE อาจารย์....</t>
  </si>
  <si>
    <t>1. ภาระงานสอนอาจารย์ A =</t>
  </si>
  <si>
    <t>= 0.87 FTE อาจารย์ A</t>
  </si>
  <si>
    <t>2. ภาระงานสอนอาจารย์ B =</t>
  </si>
  <si>
    <r>
      <t xml:space="preserve">      = เกิน 1 FTE ให้คิดเป็น 1 FTE  อาจารย์ B </t>
    </r>
    <r>
      <rPr>
        <b/>
        <sz val="11"/>
        <color rgb="FFC00000"/>
        <rFont val="Calibri"/>
        <family val="2"/>
        <scheme val="minor"/>
      </rPr>
      <t>(Overloaded)</t>
    </r>
  </si>
  <si>
    <t>3. ภาระงานสอนอาจารย์ C =</t>
  </si>
  <si>
    <t xml:space="preserve">    =  1 FTE อาจารย์ C</t>
  </si>
  <si>
    <t>2. การคิดภาระงานสอน (FTE) อาจารย์ผู้สอนในหลักสูตรรายหลักสูตร</t>
  </si>
  <si>
    <t xml:space="preserve"> </t>
  </si>
  <si>
    <t xml:space="preserve">   = FTE อาจารย์ผู้สอนในหลักสูตร</t>
  </si>
  <si>
    <t xml:space="preserve">    = FTEs อาจารย์ผู้สอนในหลักสูตร</t>
  </si>
  <si>
    <t xml:space="preserve"> = 0.95  FTEs อาจารย์ผู้สอนในหลักสูตร</t>
  </si>
  <si>
    <t>3. การคิดภาระงานเรียน (FTE) ของนักศึกษาในหลักสูตร</t>
  </si>
  <si>
    <t>จำนวนนักศึกษาทุกชั้นปีของหลักสูตร =  FTE นักศึกษาในหลักสูตร</t>
  </si>
  <si>
    <t>จำนวนนักศึกษาขั้นปีที่ 1 + จำนวนนักศึกษาขั้นปีที่ 2 + จำนวนนักศึกษาชั้นปีที่ 3 + จำนวนนักศึกษาชั้นปี... = FTE นักศึกษาในหลักสูตร</t>
  </si>
  <si>
    <t>5+4+3+1  =  13 FTEs นักศึกษาในหลักสูตร</t>
  </si>
  <si>
    <t>4. การคิดสัดส่วนนักศึกษาในหลักสูตรต่ออาจารย์ในหลักสูตร</t>
  </si>
  <si>
    <t xml:space="preserve">          =  สัดส่วนนักศึกษาในหลักสูตรต่อจำนวนอาจารย์ในหลักสูตร</t>
  </si>
  <si>
    <t xml:space="preserve"> = 13.68  สัดส่วนนักศึกษาในหลักสูตรต่ออาจารย์ในหลักสูตร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</si>
</sst>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TH Niramit AS"/>
    </font>
    <font>
      <sz val="11"/>
      <color theme="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5" xfId="0" applyFill="1" applyBorder="1"/>
    <xf numFmtId="0" fontId="0" fillId="2" borderId="6" xfId="0" applyFill="1" applyBorder="1"/>
    <xf numFmtId="0" fontId="0" fillId="2" borderId="4" xfId="0" applyFill="1" applyBorder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8" fillId="5" borderId="0" xfId="0" applyFont="1" applyFill="1"/>
    <xf numFmtId="0" fontId="6" fillId="0" borderId="0" xfId="0" quotePrefix="1" applyFont="1"/>
    <xf numFmtId="0" fontId="7" fillId="0" borderId="0" xfId="0" quotePrefix="1" applyFont="1"/>
    <xf numFmtId="0" fontId="0" fillId="0" borderId="0" xfId="0" quotePrefix="1"/>
    <xf numFmtId="0" fontId="9" fillId="0" borderId="0" xfId="0" applyFont="1"/>
    <xf numFmtId="0" fontId="10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2" xfId="0" quotePrefix="1" applyFont="1" applyBorder="1" applyAlignment="1">
      <alignment horizontal="center" vertical="center"/>
    </xf>
    <xf numFmtId="0" fontId="12" fillId="0" borderId="12" xfId="0" applyFont="1" applyBorder="1" applyAlignment="1">
      <alignment vertical="top"/>
    </xf>
    <xf numFmtId="14" fontId="12" fillId="0" borderId="12" xfId="0" quotePrefix="1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top"/>
    </xf>
    <xf numFmtId="0" fontId="12" fillId="6" borderId="12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left"/>
    </xf>
    <xf numFmtId="2" fontId="0" fillId="0" borderId="10" xfId="0" applyNumberFormat="1" applyBorder="1"/>
    <xf numFmtId="2" fontId="0" fillId="0" borderId="3" xfId="0" applyNumberFormat="1" applyBorder="1"/>
    <xf numFmtId="0" fontId="0" fillId="0" borderId="2" xfId="0" applyBorder="1" applyAlignment="1">
      <alignment horizontal="right"/>
    </xf>
    <xf numFmtId="0" fontId="0" fillId="7" borderId="6" xfId="0" applyFill="1" applyBorder="1"/>
    <xf numFmtId="0" fontId="0" fillId="8" borderId="6" xfId="0" applyFill="1" applyBorder="1"/>
    <xf numFmtId="0" fontId="1" fillId="3" borderId="0" xfId="0" applyFont="1" applyFill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9" borderId="0" xfId="0" applyFill="1"/>
    <xf numFmtId="0" fontId="13" fillId="0" borderId="0" xfId="0" applyFont="1"/>
    <xf numFmtId="0" fontId="13" fillId="0" borderId="0" xfId="0" applyFont="1" applyAlignment="1">
      <alignment horizontal="left"/>
    </xf>
    <xf numFmtId="0" fontId="14" fillId="3" borderId="0" xfId="0" applyFont="1" applyFill="1"/>
    <xf numFmtId="0" fontId="0" fillId="3" borderId="0" xfId="0" applyFill="1" applyAlignment="1">
      <alignment horizontal="center"/>
    </xf>
    <xf numFmtId="47" fontId="0" fillId="0" borderId="0" xfId="0" quotePrefix="1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604837</xdr:colOff>
      <xdr:row>8</xdr:row>
      <xdr:rowOff>66675</xdr:rowOff>
    </xdr:from>
    <xdr:ext cx="4083297" cy="41973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𝐶𝑙𝑠𝑠𝑒𝑠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ที่สอนให้แก่นักศึกษาของหลักสูตรทั้งหมดต่อปีการศึกษา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ภาระงานสอนมาตรฐานที่มหาวิทยาลัยกำหนดให้สอนต่อปีการศึกษา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1D6838A-934F-4C28-AEA6-A1A931149CB9}"/>
                </a:ext>
              </a:extLst>
            </xdr:cNvPr>
            <xdr:cNvSpPr txBox="1"/>
          </xdr:nvSpPr>
          <xdr:spPr>
            <a:xfrm>
              <a:off x="604837" y="1514475"/>
              <a:ext cx="4083297" cy="41973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</a:t>
              </a:r>
              <a:r>
                <a:rPr lang="en-US" sz="1100" b="0" i="0">
                  <a:latin typeface="Cambria Math" panose="02040503050406030204" pitchFamily="18" charset="0"/>
                </a:rPr>
                <a:t> 𝐶𝑙𝑠𝑠𝑒𝑠</a:t>
              </a:r>
              <a:r>
                <a:rPr lang="th-TH" sz="1100" b="0" i="0">
                  <a:latin typeface="Cambria Math" panose="02040503050406030204" pitchFamily="18" charset="0"/>
                </a:rPr>
                <a:t> ที่สอนให้แก่นักศึกษาของหลักสูตรทั้งหมดต่อปีการศึกษา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ภาระงานสอนมาตรฐานที่มหาวิทยาลัยกำหนดให้สอนต่อปีการศึกษา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10</xdr:col>
      <xdr:colOff>61912</xdr:colOff>
      <xdr:row>23</xdr:row>
      <xdr:rowOff>152400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72B13F1-C55D-4E3C-86F0-28968A5A8969}"/>
            </a:ext>
          </a:extLst>
        </xdr:cNvPr>
        <xdr:cNvSpPr txBox="1"/>
      </xdr:nvSpPr>
      <xdr:spPr>
        <a:xfrm>
          <a:off x="6919912" y="23241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638175</xdr:colOff>
      <xdr:row>26</xdr:row>
      <xdr:rowOff>47625</xdr:rowOff>
    </xdr:from>
    <xdr:ext cx="2869183" cy="41864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ผลรวม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ของอาจารย์ผู้สอนในหลักสูตรทั้งหมด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จำนวนอาจารย์ผู้สอนในหลักสูตรทั้งหมด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A671F6A8-D473-4BDB-9BC2-75BB34CE7675}"/>
                </a:ext>
              </a:extLst>
            </xdr:cNvPr>
            <xdr:cNvSpPr txBox="1"/>
          </xdr:nvSpPr>
          <xdr:spPr>
            <a:xfrm>
              <a:off x="638175" y="2943225"/>
              <a:ext cx="2869183" cy="41864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ผลรวม 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ของอาจารย์ผู้สอนในหลักสูตรทั้งหมด</a:t>
              </a:r>
              <a:r>
                <a:rPr lang="en-US" sz="1100" b="0" i="0">
                  <a:latin typeface="Cambria Math" panose="02040503050406030204" pitchFamily="18" charset="0"/>
                </a:rPr>
                <a:t>)/</a:t>
              </a:r>
              <a:r>
                <a:rPr lang="th-TH" sz="1100" b="0" i="0">
                  <a:latin typeface="Cambria Math" panose="02040503050406030204" pitchFamily="18" charset="0"/>
                </a:rPr>
                <a:t>จำนวนอาจารย์ผู้สอนในหลักสูตรทั้งหมด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304800</xdr:colOff>
      <xdr:row>11</xdr:row>
      <xdr:rowOff>142875</xdr:rowOff>
    </xdr:from>
    <xdr:ext cx="1708096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D69B6CA3-DF3A-485E-A442-7D0B8EF110E9}"/>
                </a:ext>
              </a:extLst>
            </xdr:cNvPr>
            <xdr:cNvSpPr txBox="1"/>
          </xdr:nvSpPr>
          <xdr:spPr>
            <a:xfrm>
              <a:off x="9906000" y="2133600"/>
              <a:ext cx="1708096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1+2+0.5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=3.5)/4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314325</xdr:colOff>
      <xdr:row>15</xdr:row>
      <xdr:rowOff>104775</xdr:rowOff>
    </xdr:from>
    <xdr:ext cx="1977849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latin typeface="Cambria Math" panose="02040503050406030204" pitchFamily="18" charset="0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6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D7585121-0AEC-47EC-A620-56FF17E670FB}"/>
                </a:ext>
              </a:extLst>
            </xdr:cNvPr>
            <xdr:cNvSpPr txBox="1"/>
          </xdr:nvSpPr>
          <xdr:spPr>
            <a:xfrm>
              <a:off x="9915525" y="2819400"/>
              <a:ext cx="1977849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1+1+2+0.6 (</a:t>
              </a:r>
              <a:r>
                <a:rPr lang="th-TH" sz="1100" b="0" i="0">
                  <a:latin typeface="Cambria Math" panose="02040503050406030204" pitchFamily="18" charset="0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=4.6)/4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14</xdr:col>
      <xdr:colOff>323850</xdr:colOff>
      <xdr:row>19</xdr:row>
      <xdr:rowOff>114300</xdr:rowOff>
    </xdr:from>
    <xdr:ext cx="2571858" cy="32880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d>
                          <m:dPr>
                            <m:ctrlPr>
                              <a:rPr lang="en-US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r>
                              <a:rPr lang="th-TH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สอนร่วม</m:t>
                            </m:r>
                          </m:e>
                        </m:d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16801BD-B3F2-47D9-87A8-BF7B254F85E5}"/>
                </a:ext>
              </a:extLst>
            </xdr:cNvPr>
            <xdr:cNvSpPr txBox="1"/>
          </xdr:nvSpPr>
          <xdr:spPr>
            <a:xfrm>
              <a:off x="9925050" y="3552825"/>
              <a:ext cx="2571858" cy="328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1+1+0.5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+0.5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th-TH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=4)/4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533400</xdr:colOff>
      <xdr:row>27</xdr:row>
      <xdr:rowOff>76200</xdr:rowOff>
    </xdr:from>
    <xdr:ext cx="2935099" cy="3324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𝐴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F5B82DA1-CB73-48FB-A96A-6EE219F3E5E8}"/>
                </a:ext>
              </a:extLst>
            </xdr:cNvPr>
            <xdr:cNvSpPr txBox="1"/>
          </xdr:nvSpPr>
          <xdr:spPr>
            <a:xfrm>
              <a:off x="8077200" y="4962525"/>
              <a:ext cx="2935099" cy="3324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𝐴+𝐹𝑇𝐸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 +</a:t>
              </a:r>
              <a:r>
                <a:rPr lang="en-US" sz="1100" b="0" i="0">
                  <a:latin typeface="Cambria Math" panose="02040503050406030204" pitchFamily="18" charset="0"/>
                </a:rPr>
                <a:t>𝐹𝑇𝐸</a:t>
              </a:r>
              <a:r>
                <a:rPr lang="th-TH" sz="1100" b="0" i="0">
                  <a:latin typeface="Cambria Math" panose="02040503050406030204" pitchFamily="18" charset="0"/>
                </a:rPr>
                <a:t> อาจารย์ </a:t>
              </a:r>
              <a:r>
                <a:rPr lang="en-US" sz="1100" b="0" i="0">
                  <a:latin typeface="Cambria Math" panose="02040503050406030204" pitchFamily="18" charset="0"/>
                </a:rPr>
                <a:t>𝐶)/3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628650</xdr:colOff>
      <xdr:row>8</xdr:row>
      <xdr:rowOff>133350</xdr:rowOff>
    </xdr:from>
    <xdr:ext cx="5814925" cy="3289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𝐶𝑎𝑠𝑠𝑒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รายวิชา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…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จำนวน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𝐶𝑙𝑎𝑠𝑠𝑒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 (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สอนร่วม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4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70E16E3F-8AC7-4788-969C-A7C6C2BA11AC}"/>
                </a:ext>
              </a:extLst>
            </xdr:cNvPr>
            <xdr:cNvSpPr txBox="1"/>
          </xdr:nvSpPr>
          <xdr:spPr>
            <a:xfrm>
              <a:off x="8172450" y="1581150"/>
              <a:ext cx="5814925" cy="3289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 …จำนวน  1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2 </a:t>
              </a:r>
              <a:r>
                <a:rPr lang="en-US" sz="1100" b="0" i="0">
                  <a:latin typeface="Cambria Math" panose="02040503050406030204" pitchFamily="18" charset="0"/>
                </a:rPr>
                <a:t>𝐶𝑎𝑠𝑠𝑒 +</a:t>
              </a:r>
              <a:r>
                <a:rPr lang="th-TH" sz="1100" b="0" i="0">
                  <a:latin typeface="Cambria Math" panose="02040503050406030204" pitchFamily="18" charset="0"/>
                </a:rPr>
                <a:t>รายวิชา…จำนวน 0.5 </a:t>
              </a:r>
              <a:r>
                <a:rPr lang="en-US" sz="1100" b="0" i="0">
                  <a:latin typeface="Cambria Math" panose="02040503050406030204" pitchFamily="18" charset="0"/>
                </a:rPr>
                <a:t>𝐶𝑙𝑎𝑠𝑠𝑒</a:t>
              </a:r>
              <a:r>
                <a:rPr lang="th-TH" sz="1100" b="0" i="0">
                  <a:latin typeface="Cambria Math" panose="02040503050406030204" pitchFamily="18" charset="0"/>
                </a:rPr>
                <a:t> (สอนร่วม)</a:t>
              </a:r>
              <a:r>
                <a:rPr lang="en-US" sz="1100" b="0" i="0">
                  <a:latin typeface="Cambria Math" panose="02040503050406030204" pitchFamily="18" charset="0"/>
                </a:rPr>
                <a:t>)/4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30</xdr:row>
      <xdr:rowOff>152400</xdr:rowOff>
    </xdr:from>
    <xdr:ext cx="1246752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87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=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87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3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B895235E-E825-40C0-A2DF-A08AB42EA808}"/>
                </a:ext>
              </a:extLst>
            </xdr:cNvPr>
            <xdr:cNvSpPr txBox="1"/>
          </xdr:nvSpPr>
          <xdr:spPr>
            <a:xfrm>
              <a:off x="8181975" y="4857750"/>
              <a:ext cx="1246752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th-TH" sz="1100" b="0" i="0">
                  <a:latin typeface="Cambria Math" panose="02040503050406030204" pitchFamily="18" charset="0"/>
                </a:rPr>
                <a:t>0.87+1+1</a:t>
              </a:r>
              <a:r>
                <a:rPr lang="en-US" sz="1100" b="0" i="0">
                  <a:latin typeface="Cambria Math" panose="02040503050406030204" pitchFamily="18" charset="0"/>
                </a:rPr>
                <a:t>=2.87)/3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0</xdr:col>
      <xdr:colOff>647700</xdr:colOff>
      <xdr:row>45</xdr:row>
      <xdr:rowOff>95250</xdr:rowOff>
    </xdr:from>
    <xdr:ext cx="1835054" cy="36529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นักศึกษาในหลักสูตร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𝐹𝑇𝐸𝑠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อาจารย์ผู้สอนในหลักสูตร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DDCE6D93-B02A-451A-B8C9-E2BBEEB7B5E7}"/>
                </a:ext>
              </a:extLst>
            </xdr:cNvPr>
            <xdr:cNvSpPr txBox="1"/>
          </xdr:nvSpPr>
          <xdr:spPr>
            <a:xfrm>
              <a:off x="647700" y="8239125"/>
              <a:ext cx="1835054" cy="36529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</a:rPr>
                <a:t>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นักศึกษาในหลักสูตร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)/(𝐹𝑇𝐸𝑠 </a:t>
              </a:r>
              <a:r>
                <a:rPr lang="th-TH" sz="1100" b="0" i="0">
                  <a:latin typeface="Cambria Math" panose="02040503050406030204" pitchFamily="18" charset="0"/>
                </a:rPr>
                <a:t>อาจารย์ผู้สอนในหลักสูตร</a:t>
              </a:r>
              <a:r>
                <a:rPr lang="en-US" sz="1100" b="0" i="0">
                  <a:latin typeface="Cambria Math" panose="02040503050406030204" pitchFamily="18" charset="0"/>
                </a:rPr>
                <a:t>)</a:t>
              </a:r>
              <a:endParaRPr lang="th-TH" sz="1100"/>
            </a:p>
          </xdr:txBody>
        </xdr:sp>
      </mc:Fallback>
    </mc:AlternateContent>
    <xdr:clientData/>
  </xdr:oneCellAnchor>
  <xdr:oneCellAnchor>
    <xdr:from>
      <xdr:col>11</xdr:col>
      <xdr:colOff>638175</xdr:colOff>
      <xdr:row>46</xdr:row>
      <xdr:rowOff>152400</xdr:rowOff>
    </xdr:from>
    <xdr:ext cx="307328" cy="318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right"/>
                  </m:oMathParaPr>
                  <m:oMath xmlns:m="http://schemas.openxmlformats.org/officeDocument/2006/math">
                    <m:f>
                      <m:fPr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13</m:t>
                        </m:r>
                      </m:num>
                      <m:den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0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th-TH" sz="1100" b="0" i="1">
                            <a:latin typeface="Cambria Math" panose="02040503050406030204" pitchFamily="18" charset="0"/>
                          </a:rPr>
                          <m:t>95</m:t>
                        </m:r>
                      </m:den>
                    </m:f>
                  </m:oMath>
                </m:oMathPara>
              </a14:m>
              <a:endParaRPr lang="th-TH" sz="1100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F662B21-827D-4C7F-8793-43E7C898A462}"/>
                </a:ext>
              </a:extLst>
            </xdr:cNvPr>
            <xdr:cNvSpPr txBox="1"/>
          </xdr:nvSpPr>
          <xdr:spPr>
            <a:xfrm>
              <a:off x="8181975" y="8477250"/>
              <a:ext cx="307328" cy="318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th-TH" sz="1100" b="0" i="0">
                  <a:latin typeface="Cambria Math" panose="02040503050406030204" pitchFamily="18" charset="0"/>
                </a:rPr>
                <a:t>13</a:t>
              </a:r>
              <a:r>
                <a:rPr lang="en-US" sz="1100" b="0" i="0">
                  <a:latin typeface="Cambria Math" panose="02040503050406030204" pitchFamily="18" charset="0"/>
                </a:rPr>
                <a:t>/</a:t>
              </a:r>
              <a:r>
                <a:rPr lang="th-TH" sz="1100" b="0" i="0">
                  <a:latin typeface="Cambria Math" panose="02040503050406030204" pitchFamily="18" charset="0"/>
                </a:rPr>
                <a:t>0.95</a:t>
              </a:r>
              <a:endParaRPr lang="th-TH" sz="1100"/>
            </a:p>
          </xdr:txBody>
        </xdr:sp>
      </mc:Fallback>
    </mc:AlternateContent>
    <xdr:clientData/>
  </xdr:oneCellAnchor>
  <xdr:twoCellAnchor>
    <xdr:from>
      <xdr:col>12</xdr:col>
      <xdr:colOff>209550</xdr:colOff>
      <xdr:row>22</xdr:row>
      <xdr:rowOff>0</xdr:rowOff>
    </xdr:from>
    <xdr:to>
      <xdr:col>12</xdr:col>
      <xdr:colOff>209550</xdr:colOff>
      <xdr:row>24</xdr:row>
      <xdr:rowOff>171450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EFF5AB34-74E0-4594-9953-06EABF10A671}"/>
            </a:ext>
          </a:extLst>
        </xdr:cNvPr>
        <xdr:cNvCxnSpPr/>
      </xdr:nvCxnSpPr>
      <xdr:spPr>
        <a:xfrm>
          <a:off x="8439150" y="398145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628650</xdr:colOff>
      <xdr:row>32</xdr:row>
      <xdr:rowOff>133350</xdr:rowOff>
    </xdr:from>
    <xdr:to>
      <xdr:col>11</xdr:col>
      <xdr:colOff>628650</xdr:colOff>
      <xdr:row>44</xdr:row>
      <xdr:rowOff>152400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79679EEB-6A93-46E5-988B-6E7ECAC5855D}"/>
            </a:ext>
          </a:extLst>
        </xdr:cNvPr>
        <xdr:cNvCxnSpPr/>
      </xdr:nvCxnSpPr>
      <xdr:spPr>
        <a:xfrm>
          <a:off x="8172450" y="5924550"/>
          <a:ext cx="0" cy="21907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41</xdr:row>
      <xdr:rowOff>123825</xdr:rowOff>
    </xdr:from>
    <xdr:to>
      <xdr:col>12</xdr:col>
      <xdr:colOff>304800</xdr:colOff>
      <xdr:row>44</xdr:row>
      <xdr:rowOff>114300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656745E-82A5-4B7F-B9FF-8F6A239EB919}"/>
            </a:ext>
          </a:extLst>
        </xdr:cNvPr>
        <xdr:cNvCxnSpPr/>
      </xdr:nvCxnSpPr>
      <xdr:spPr>
        <a:xfrm>
          <a:off x="8534400" y="7543800"/>
          <a:ext cx="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90" zoomScaleNormal="90" workbookViewId="0">
      <selection activeCell="L2" sqref="L2"/>
    </sheetView>
  </sheetViews>
  <sheetFormatPr defaultColWidth="9" defaultRowHeight="15.6" x14ac:dyDescent="0.3"/>
  <cols>
    <col min="1" max="4" width="9" style="28"/>
    <col min="5" max="5" width="15.109375" style="28" customWidth="1"/>
    <col min="6" max="16384" width="9" style="28"/>
  </cols>
  <sheetData>
    <row r="1" spans="1:6" x14ac:dyDescent="0.3">
      <c r="A1" s="28" t="s">
        <v>0</v>
      </c>
    </row>
    <row r="2" spans="1:6" x14ac:dyDescent="0.3">
      <c r="A2" s="28" t="s">
        <v>1</v>
      </c>
    </row>
    <row r="3" spans="1:6" x14ac:dyDescent="0.3">
      <c r="A3" s="28" t="s">
        <v>2</v>
      </c>
    </row>
    <row r="4" spans="1:6" x14ac:dyDescent="0.3">
      <c r="A4" s="28" t="s">
        <v>3</v>
      </c>
    </row>
    <row r="5" spans="1:6" x14ac:dyDescent="0.3">
      <c r="A5" s="28" t="s">
        <v>4</v>
      </c>
    </row>
    <row r="6" spans="1:6" x14ac:dyDescent="0.3">
      <c r="A6" s="28" t="s">
        <v>5</v>
      </c>
    </row>
    <row r="7" spans="1:6" x14ac:dyDescent="0.3">
      <c r="A7" s="28" t="s">
        <v>6</v>
      </c>
    </row>
    <row r="8" spans="1:6" x14ac:dyDescent="0.3">
      <c r="C8" s="35" t="s">
        <v>7</v>
      </c>
      <c r="F8" s="28" t="s">
        <v>8</v>
      </c>
    </row>
    <row r="9" spans="1:6" x14ac:dyDescent="0.3">
      <c r="C9" s="35" t="s">
        <v>9</v>
      </c>
      <c r="F9" s="28" t="s">
        <v>8</v>
      </c>
    </row>
    <row r="10" spans="1:6" x14ac:dyDescent="0.3">
      <c r="C10" s="35" t="s">
        <v>10</v>
      </c>
      <c r="F10" s="28" t="s">
        <v>11</v>
      </c>
    </row>
    <row r="11" spans="1:6" x14ac:dyDescent="0.3">
      <c r="C11" s="35" t="s">
        <v>12</v>
      </c>
      <c r="F11" s="28" t="s">
        <v>8</v>
      </c>
    </row>
    <row r="12" spans="1:6" x14ac:dyDescent="0.3">
      <c r="C12" s="35" t="s">
        <v>13</v>
      </c>
    </row>
    <row r="13" spans="1:6" x14ac:dyDescent="0.3">
      <c r="C13" s="36" t="s">
        <v>14</v>
      </c>
    </row>
    <row r="14" spans="1:6" x14ac:dyDescent="0.3">
      <c r="C14" s="28" t="s">
        <v>15</v>
      </c>
    </row>
    <row r="15" spans="1:6" x14ac:dyDescent="0.3">
      <c r="A15" s="28" t="s">
        <v>16</v>
      </c>
    </row>
    <row r="16" spans="1:6" x14ac:dyDescent="0.3">
      <c r="A16" s="28" t="s">
        <v>17</v>
      </c>
    </row>
    <row r="17" spans="1:1" x14ac:dyDescent="0.3">
      <c r="A17" s="28" t="s">
        <v>18</v>
      </c>
    </row>
    <row r="18" spans="1:1" x14ac:dyDescent="0.3">
      <c r="A18" s="28" t="s">
        <v>19</v>
      </c>
    </row>
    <row r="19" spans="1:1" x14ac:dyDescent="0.3">
      <c r="A19" s="28" t="s">
        <v>20</v>
      </c>
    </row>
    <row r="20" spans="1:1" x14ac:dyDescent="0.3">
      <c r="A20" s="28" t="s">
        <v>21</v>
      </c>
    </row>
    <row r="21" spans="1:1" x14ac:dyDescent="0.3">
      <c r="A21" s="28" t="s">
        <v>22</v>
      </c>
    </row>
  </sheetData>
  <pageMargins left="0.25" right="0.25" top="0.5" bottom="0.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D14" sqref="D14"/>
    </sheetView>
  </sheetViews>
  <sheetFormatPr defaultColWidth="9" defaultRowHeight="18" x14ac:dyDescent="0.3"/>
  <cols>
    <col min="1" max="1" width="6.109375" style="48" customWidth="1"/>
    <col min="2" max="2" width="30.77734375" style="49" customWidth="1"/>
    <col min="3" max="3" width="16.88671875" style="48" customWidth="1"/>
    <col min="4" max="4" width="34.109375" style="48" customWidth="1"/>
    <col min="5" max="5" width="26" style="50" customWidth="1"/>
    <col min="6" max="6" width="73.77734375" style="43" customWidth="1"/>
    <col min="7" max="16384" width="9" style="43"/>
  </cols>
  <sheetData>
    <row r="1" spans="1:6" s="52" customFormat="1" x14ac:dyDescent="0.3">
      <c r="A1" s="51" t="s">
        <v>23</v>
      </c>
      <c r="B1" s="51" t="s">
        <v>24</v>
      </c>
      <c r="C1" s="51" t="s">
        <v>25</v>
      </c>
      <c r="D1" s="51" t="s">
        <v>26</v>
      </c>
      <c r="E1" s="51" t="s">
        <v>27</v>
      </c>
      <c r="F1" s="51" t="s">
        <v>28</v>
      </c>
    </row>
    <row r="2" spans="1:6" x14ac:dyDescent="0.3">
      <c r="A2" s="40">
        <v>1</v>
      </c>
      <c r="B2" s="41" t="s">
        <v>29</v>
      </c>
      <c r="C2" s="40">
        <v>3</v>
      </c>
      <c r="D2" s="44" t="s">
        <v>30</v>
      </c>
      <c r="E2" s="42">
        <v>1</v>
      </c>
      <c r="F2" s="45"/>
    </row>
    <row r="3" spans="1:6" x14ac:dyDescent="0.3">
      <c r="A3" s="40">
        <v>2</v>
      </c>
      <c r="B3" s="41" t="s">
        <v>31</v>
      </c>
      <c r="C3" s="40">
        <v>3</v>
      </c>
      <c r="D3" s="44" t="s">
        <v>32</v>
      </c>
      <c r="E3" s="42">
        <v>1.5</v>
      </c>
      <c r="F3" s="45"/>
    </row>
    <row r="4" spans="1:6" x14ac:dyDescent="0.3">
      <c r="A4" s="40">
        <v>3</v>
      </c>
      <c r="B4" s="41" t="s">
        <v>33</v>
      </c>
      <c r="C4" s="40">
        <v>3</v>
      </c>
      <c r="D4" s="46" t="s">
        <v>34</v>
      </c>
      <c r="E4" s="42">
        <v>2</v>
      </c>
      <c r="F4" s="45"/>
    </row>
    <row r="5" spans="1:6" x14ac:dyDescent="0.3">
      <c r="A5" s="40">
        <v>4</v>
      </c>
      <c r="B5" s="41" t="s">
        <v>35</v>
      </c>
      <c r="C5" s="40">
        <v>1</v>
      </c>
      <c r="D5" s="44" t="s">
        <v>36</v>
      </c>
      <c r="E5" s="42">
        <v>0.25</v>
      </c>
      <c r="F5" s="45"/>
    </row>
    <row r="6" spans="1:6" x14ac:dyDescent="0.3">
      <c r="A6" s="40">
        <v>5</v>
      </c>
      <c r="B6" s="41" t="s">
        <v>37</v>
      </c>
      <c r="C6" s="40">
        <v>9</v>
      </c>
      <c r="D6" s="44" t="s">
        <v>38</v>
      </c>
      <c r="E6" s="42">
        <v>1</v>
      </c>
      <c r="F6" s="45" t="s">
        <v>39</v>
      </c>
    </row>
    <row r="7" spans="1:6" ht="36" x14ac:dyDescent="0.3">
      <c r="A7" s="40">
        <v>6</v>
      </c>
      <c r="B7" s="41" t="s">
        <v>40</v>
      </c>
      <c r="C7" s="40">
        <v>6</v>
      </c>
      <c r="D7" s="44" t="s">
        <v>41</v>
      </c>
      <c r="E7" s="42">
        <v>1</v>
      </c>
      <c r="F7" s="47" t="s">
        <v>42</v>
      </c>
    </row>
    <row r="8" spans="1:6" ht="54" x14ac:dyDescent="0.3">
      <c r="A8" s="40">
        <v>7</v>
      </c>
      <c r="B8" s="41" t="s">
        <v>43</v>
      </c>
      <c r="C8" s="40">
        <v>6</v>
      </c>
      <c r="D8" s="44" t="s">
        <v>41</v>
      </c>
      <c r="E8" s="42">
        <v>1</v>
      </c>
      <c r="F8" s="47" t="s">
        <v>44</v>
      </c>
    </row>
    <row r="9" spans="1:6" ht="36" x14ac:dyDescent="0.3">
      <c r="A9" s="40">
        <v>8</v>
      </c>
      <c r="B9" s="41" t="s">
        <v>45</v>
      </c>
      <c r="C9" s="40">
        <v>6</v>
      </c>
      <c r="D9" s="44" t="s">
        <v>41</v>
      </c>
      <c r="E9" s="42">
        <v>1</v>
      </c>
      <c r="F9" s="47" t="s">
        <v>46</v>
      </c>
    </row>
    <row r="10" spans="1:6" x14ac:dyDescent="0.3">
      <c r="A10" s="40">
        <v>9</v>
      </c>
      <c r="B10" s="41" t="s">
        <v>47</v>
      </c>
      <c r="C10" s="40">
        <v>6</v>
      </c>
      <c r="D10" s="44" t="s">
        <v>48</v>
      </c>
      <c r="E10" s="42" t="s">
        <v>49</v>
      </c>
      <c r="F10" s="47" t="s">
        <v>50</v>
      </c>
    </row>
    <row r="11" spans="1:6" x14ac:dyDescent="0.3">
      <c r="A11" s="40">
        <v>10</v>
      </c>
      <c r="B11" s="41" t="s">
        <v>51</v>
      </c>
      <c r="C11" s="40">
        <v>12</v>
      </c>
      <c r="D11" s="44" t="s">
        <v>52</v>
      </c>
      <c r="E11" s="42" t="s">
        <v>53</v>
      </c>
      <c r="F11" s="47" t="s">
        <v>54</v>
      </c>
    </row>
    <row r="12" spans="1:6" x14ac:dyDescent="0.3">
      <c r="A12" s="40">
        <v>11</v>
      </c>
      <c r="B12" s="41" t="s">
        <v>51</v>
      </c>
      <c r="C12" s="40">
        <v>6</v>
      </c>
      <c r="D12" s="44" t="s">
        <v>48</v>
      </c>
      <c r="E12" s="42" t="s">
        <v>49</v>
      </c>
      <c r="F12" s="47" t="s">
        <v>54</v>
      </c>
    </row>
    <row r="14" spans="1:6" x14ac:dyDescent="0.3">
      <c r="B14" s="49" t="s">
        <v>55</v>
      </c>
    </row>
    <row r="16" spans="1:6" x14ac:dyDescent="0.3">
      <c r="B16" s="49" t="s">
        <v>56</v>
      </c>
    </row>
    <row r="17" spans="2:2" x14ac:dyDescent="0.3">
      <c r="B17" s="49" t="s">
        <v>57</v>
      </c>
    </row>
  </sheetData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94"/>
  <sheetViews>
    <sheetView tabSelected="1" topLeftCell="J1" zoomScale="61" zoomScaleNormal="61" workbookViewId="0">
      <selection activeCell="AC12" sqref="AC12"/>
    </sheetView>
  </sheetViews>
  <sheetFormatPr defaultRowHeight="14.4" x14ac:dyDescent="0.3"/>
  <cols>
    <col min="1" max="1" width="18.21875" customWidth="1"/>
    <col min="2" max="2" width="12" customWidth="1"/>
    <col min="3" max="3" width="17.21875" customWidth="1"/>
    <col min="4" max="4" width="11.109375" customWidth="1"/>
    <col min="5" max="5" width="10.33203125" customWidth="1"/>
    <col min="6" max="6" width="20.21875" customWidth="1"/>
    <col min="7" max="7" width="11.21875" customWidth="1"/>
    <col min="12" max="12" width="4.33203125" customWidth="1"/>
    <col min="13" max="13" width="12.109375" customWidth="1"/>
    <col min="15" max="15" width="9.109375" style="23"/>
    <col min="23" max="23" width="9.109375" style="23"/>
    <col min="25" max="25" width="12.77734375" customWidth="1"/>
  </cols>
  <sheetData>
    <row r="1" spans="1:26" ht="21" x14ac:dyDescent="0.4">
      <c r="A1" s="62" t="s">
        <v>58</v>
      </c>
      <c r="B1" s="22"/>
      <c r="D1" s="68" t="s">
        <v>59</v>
      </c>
      <c r="E1" s="68"/>
      <c r="F1" s="68"/>
      <c r="G1" s="68"/>
      <c r="H1" s="22"/>
      <c r="I1" s="22"/>
      <c r="P1" s="62" t="s">
        <v>60</v>
      </c>
      <c r="Q1" s="22"/>
      <c r="R1" s="22"/>
      <c r="S1" s="22"/>
      <c r="T1" t="s">
        <v>61</v>
      </c>
      <c r="X1" s="62" t="s">
        <v>62</v>
      </c>
      <c r="Y1" s="22"/>
    </row>
    <row r="2" spans="1:26" x14ac:dyDescent="0.3">
      <c r="M2" t="s">
        <v>63</v>
      </c>
      <c r="N2">
        <v>1</v>
      </c>
      <c r="R2" t="s">
        <v>64</v>
      </c>
      <c r="T2" t="s">
        <v>65</v>
      </c>
      <c r="X2" t="s">
        <v>66</v>
      </c>
      <c r="Y2" t="s">
        <v>67</v>
      </c>
      <c r="Z2">
        <f>K77</f>
        <v>10.799999999999999</v>
      </c>
    </row>
    <row r="3" spans="1:26" ht="25.2" x14ac:dyDescent="0.75">
      <c r="A3" s="26"/>
      <c r="B3" s="26"/>
      <c r="C3" s="27" t="s">
        <v>68</v>
      </c>
      <c r="F3" s="22" t="s">
        <v>69</v>
      </c>
      <c r="G3" s="69">
        <v>4</v>
      </c>
      <c r="H3" t="s">
        <v>70</v>
      </c>
      <c r="M3" t="s">
        <v>71</v>
      </c>
      <c r="N3">
        <v>2</v>
      </c>
      <c r="P3" t="s">
        <v>72</v>
      </c>
      <c r="Q3" t="s">
        <v>73</v>
      </c>
      <c r="R3">
        <v>5</v>
      </c>
      <c r="T3" t="s">
        <v>74</v>
      </c>
      <c r="Y3" t="s">
        <v>75</v>
      </c>
      <c r="Z3">
        <f>R15</f>
        <v>137</v>
      </c>
    </row>
    <row r="4" spans="1:26" x14ac:dyDescent="0.3">
      <c r="C4" t="s">
        <v>76</v>
      </c>
      <c r="N4">
        <f>2/5</f>
        <v>0.4</v>
      </c>
      <c r="Q4" t="s">
        <v>77</v>
      </c>
      <c r="R4">
        <v>21</v>
      </c>
      <c r="T4" t="s">
        <v>78</v>
      </c>
      <c r="Z4">
        <f>Z3/Z2</f>
        <v>12.685185185185187</v>
      </c>
    </row>
    <row r="5" spans="1:26" x14ac:dyDescent="0.3">
      <c r="Q5" t="s">
        <v>79</v>
      </c>
      <c r="R5">
        <v>53</v>
      </c>
      <c r="X5" t="s">
        <v>80</v>
      </c>
      <c r="Z5" s="70" t="s">
        <v>81</v>
      </c>
    </row>
    <row r="6" spans="1:26" x14ac:dyDescent="0.3">
      <c r="Q6" t="s">
        <v>82</v>
      </c>
      <c r="R6">
        <v>36</v>
      </c>
    </row>
    <row r="7" spans="1:26" x14ac:dyDescent="0.3">
      <c r="A7" s="25" t="s">
        <v>83</v>
      </c>
      <c r="Q7" t="s">
        <v>84</v>
      </c>
      <c r="R7">
        <v>4</v>
      </c>
      <c r="X7" s="62" t="s">
        <v>85</v>
      </c>
      <c r="Y7" s="22"/>
      <c r="Z7" s="22"/>
    </row>
    <row r="8" spans="1:26" x14ac:dyDescent="0.3">
      <c r="A8" t="s">
        <v>86</v>
      </c>
      <c r="R8">
        <f>SUM(R4:R7)</f>
        <v>114</v>
      </c>
      <c r="S8" t="s">
        <v>87</v>
      </c>
      <c r="X8" t="s">
        <v>88</v>
      </c>
      <c r="Y8" t="s">
        <v>67</v>
      </c>
      <c r="Z8">
        <f>K77+K81</f>
        <v>16.049999999999997</v>
      </c>
    </row>
    <row r="9" spans="1:26" x14ac:dyDescent="0.3">
      <c r="A9" s="6"/>
      <c r="B9" s="6"/>
      <c r="C9" s="53" t="s">
        <v>89</v>
      </c>
      <c r="D9" s="1"/>
      <c r="E9" s="2"/>
      <c r="F9" s="54" t="s">
        <v>90</v>
      </c>
      <c r="G9" s="1"/>
      <c r="H9" s="2"/>
      <c r="I9" s="8"/>
      <c r="J9" s="9" t="s">
        <v>91</v>
      </c>
      <c r="K9" s="24" t="s">
        <v>87</v>
      </c>
      <c r="L9" s="9"/>
      <c r="M9" s="10" t="s">
        <v>92</v>
      </c>
      <c r="Z9">
        <f>Z3/Z8</f>
        <v>8.5358255451713418</v>
      </c>
    </row>
    <row r="10" spans="1:26" x14ac:dyDescent="0.3">
      <c r="A10" s="7" t="s">
        <v>93</v>
      </c>
      <c r="B10" s="7" t="s">
        <v>94</v>
      </c>
      <c r="C10" s="3" t="s">
        <v>95</v>
      </c>
      <c r="D10" s="4" t="s">
        <v>96</v>
      </c>
      <c r="E10" s="5" t="s">
        <v>97</v>
      </c>
      <c r="F10" s="3" t="s">
        <v>95</v>
      </c>
      <c r="G10" s="4" t="s">
        <v>96</v>
      </c>
      <c r="H10" s="5" t="s">
        <v>97</v>
      </c>
      <c r="I10" s="13"/>
      <c r="J10" s="14"/>
      <c r="K10" s="14"/>
      <c r="L10" s="14"/>
      <c r="M10" s="15"/>
      <c r="X10" t="s">
        <v>80</v>
      </c>
      <c r="Z10" s="70" t="s">
        <v>98</v>
      </c>
    </row>
    <row r="11" spans="1:26" x14ac:dyDescent="0.3">
      <c r="A11" s="8" t="s">
        <v>99</v>
      </c>
      <c r="B11" s="19" t="s">
        <v>100</v>
      </c>
      <c r="C11" s="8" t="s">
        <v>101</v>
      </c>
      <c r="D11" s="9" t="s">
        <v>102</v>
      </c>
      <c r="E11" s="10">
        <v>1</v>
      </c>
      <c r="F11" s="9" t="s">
        <v>103</v>
      </c>
      <c r="G11" s="59">
        <v>10603160</v>
      </c>
      <c r="H11" s="58">
        <v>1</v>
      </c>
      <c r="I11" s="8"/>
      <c r="J11" s="9"/>
      <c r="K11" s="9"/>
      <c r="L11" s="9"/>
      <c r="M11" s="10"/>
    </row>
    <row r="12" spans="1:26" x14ac:dyDescent="0.3">
      <c r="A12" s="11"/>
      <c r="B12" s="20"/>
      <c r="C12" s="11" t="s">
        <v>104</v>
      </c>
      <c r="D12" t="s">
        <v>105</v>
      </c>
      <c r="E12" s="57">
        <f>2/5</f>
        <v>0.4</v>
      </c>
      <c r="F12" t="s">
        <v>106</v>
      </c>
      <c r="G12" s="55" t="s">
        <v>107</v>
      </c>
      <c r="H12" s="57">
        <v>1</v>
      </c>
      <c r="I12" s="11"/>
      <c r="M12" s="12"/>
    </row>
    <row r="13" spans="1:26" x14ac:dyDescent="0.3">
      <c r="A13" s="11"/>
      <c r="B13" s="20"/>
      <c r="C13" s="11"/>
      <c r="E13" s="12"/>
      <c r="F13" t="s">
        <v>108</v>
      </c>
      <c r="G13" s="55" t="s">
        <v>109</v>
      </c>
      <c r="H13" s="57">
        <f>1/5</f>
        <v>0.2</v>
      </c>
      <c r="I13" s="11"/>
      <c r="K13" s="34">
        <f>J14/G3</f>
        <v>0.9</v>
      </c>
      <c r="M13" s="12"/>
      <c r="P13" s="62" t="s">
        <v>110</v>
      </c>
      <c r="Q13" s="65" t="s">
        <v>111</v>
      </c>
      <c r="R13" s="65">
        <v>105</v>
      </c>
      <c r="S13" s="65"/>
      <c r="X13" s="62" t="s">
        <v>112</v>
      </c>
      <c r="Y13" s="22"/>
    </row>
    <row r="14" spans="1:26" x14ac:dyDescent="0.3">
      <c r="A14" s="13"/>
      <c r="B14" s="21"/>
      <c r="C14" s="13"/>
      <c r="D14" s="16" t="s">
        <v>113</v>
      </c>
      <c r="E14" s="17">
        <f>SUM(E11:E12)</f>
        <v>1.4</v>
      </c>
      <c r="F14" s="16"/>
      <c r="G14" s="16" t="s">
        <v>113</v>
      </c>
      <c r="H14" s="17">
        <f>SUM(H11:H13)</f>
        <v>2.2000000000000002</v>
      </c>
      <c r="I14" s="13"/>
      <c r="J14" s="14">
        <f>SUM(E14,H14)</f>
        <v>3.6</v>
      </c>
      <c r="K14" s="14">
        <f>IF(J14&gt;$G$3,1,(J14/$G$3))</f>
        <v>0.9</v>
      </c>
      <c r="L14" s="14"/>
      <c r="M14" s="60" t="str">
        <f>IF(J14&gt;4,"Overloaded","OK")</f>
        <v>OK</v>
      </c>
      <c r="P14" s="65"/>
      <c r="Q14" s="65" t="s">
        <v>114</v>
      </c>
      <c r="R14" s="65">
        <v>32</v>
      </c>
      <c r="S14" s="65"/>
      <c r="X14" t="s">
        <v>66</v>
      </c>
      <c r="Y14" t="s">
        <v>67</v>
      </c>
      <c r="Z14">
        <f>K14+K20+K24+K29+K34</f>
        <v>4.8</v>
      </c>
    </row>
    <row r="15" spans="1:26" x14ac:dyDescent="0.3">
      <c r="A15" s="8" t="s">
        <v>115</v>
      </c>
      <c r="B15" s="19" t="s">
        <v>100</v>
      </c>
      <c r="C15" s="8" t="s">
        <v>116</v>
      </c>
      <c r="D15" s="9" t="s">
        <v>117</v>
      </c>
      <c r="E15" s="10">
        <v>1</v>
      </c>
      <c r="F15" s="8" t="s">
        <v>118</v>
      </c>
      <c r="G15" s="9">
        <v>10603131</v>
      </c>
      <c r="H15" s="10">
        <f>2/2</f>
        <v>1</v>
      </c>
      <c r="I15" s="8"/>
      <c r="J15" s="9"/>
      <c r="K15" s="9"/>
      <c r="L15" s="9"/>
      <c r="M15" s="10"/>
      <c r="P15" s="65"/>
      <c r="Q15" s="65"/>
      <c r="R15" s="22">
        <f>R13+R14</f>
        <v>137</v>
      </c>
      <c r="S15" s="22" t="s">
        <v>87</v>
      </c>
      <c r="Y15" t="s">
        <v>75</v>
      </c>
      <c r="Z15">
        <f>R15</f>
        <v>137</v>
      </c>
    </row>
    <row r="16" spans="1:26" x14ac:dyDescent="0.3">
      <c r="A16" s="11"/>
      <c r="B16" s="20"/>
      <c r="C16" s="11" t="s">
        <v>119</v>
      </c>
      <c r="D16" t="s">
        <v>120</v>
      </c>
      <c r="E16" s="12">
        <v>2</v>
      </c>
      <c r="F16" s="11" t="s">
        <v>121</v>
      </c>
      <c r="G16" s="55" t="s">
        <v>122</v>
      </c>
      <c r="H16" s="12">
        <v>1</v>
      </c>
      <c r="I16" s="11"/>
      <c r="M16" s="12"/>
      <c r="Z16">
        <f>Z15/Z14</f>
        <v>28.541666666666668</v>
      </c>
    </row>
    <row r="17" spans="1:26" x14ac:dyDescent="0.3">
      <c r="A17" s="11"/>
      <c r="B17" s="20"/>
      <c r="C17" s="11" t="s">
        <v>104</v>
      </c>
      <c r="D17" t="s">
        <v>105</v>
      </c>
      <c r="E17" s="12">
        <f>2/5</f>
        <v>0.4</v>
      </c>
      <c r="F17" s="11" t="s">
        <v>123</v>
      </c>
      <c r="G17" s="55" t="s">
        <v>124</v>
      </c>
      <c r="H17" s="12">
        <f>2/2</f>
        <v>1</v>
      </c>
      <c r="I17" s="11"/>
      <c r="M17" s="12"/>
      <c r="X17" t="s">
        <v>80</v>
      </c>
      <c r="Z17" s="70" t="s">
        <v>125</v>
      </c>
    </row>
    <row r="18" spans="1:26" x14ac:dyDescent="0.3">
      <c r="A18" s="11"/>
      <c r="B18" s="20"/>
      <c r="C18" s="11"/>
      <c r="E18" s="12"/>
      <c r="F18" t="s">
        <v>108</v>
      </c>
      <c r="G18" s="55" t="s">
        <v>109</v>
      </c>
      <c r="H18" s="57">
        <f>1/5</f>
        <v>0.2</v>
      </c>
      <c r="I18" s="11"/>
      <c r="M18" s="12"/>
    </row>
    <row r="19" spans="1:26" x14ac:dyDescent="0.3">
      <c r="A19" s="11"/>
      <c r="B19" s="20"/>
      <c r="C19" s="11"/>
      <c r="E19" s="12"/>
      <c r="F19" s="11" t="s">
        <v>126</v>
      </c>
      <c r="G19" s="55" t="s">
        <v>127</v>
      </c>
      <c r="H19" s="12">
        <f>1/2</f>
        <v>0.5</v>
      </c>
      <c r="I19" s="11"/>
      <c r="K19" s="34">
        <f>J20/G3</f>
        <v>1.7749999999999999</v>
      </c>
      <c r="M19" s="12"/>
    </row>
    <row r="20" spans="1:26" x14ac:dyDescent="0.3">
      <c r="A20" s="13"/>
      <c r="B20" s="21"/>
      <c r="C20" s="13"/>
      <c r="D20" s="16" t="s">
        <v>113</v>
      </c>
      <c r="E20" s="17">
        <f>SUM(E15:E17)</f>
        <v>3.4</v>
      </c>
      <c r="F20" s="18"/>
      <c r="G20" s="16" t="s">
        <v>113</v>
      </c>
      <c r="H20" s="17">
        <f>SUM(H15:H19)</f>
        <v>3.7</v>
      </c>
      <c r="I20" s="13"/>
      <c r="J20" s="14">
        <f>SUM(E20,H20)</f>
        <v>7.1</v>
      </c>
      <c r="K20" s="14">
        <f>IF(J20&gt;$G$3,1,(J20/$G$3))</f>
        <v>1</v>
      </c>
      <c r="L20" s="14"/>
      <c r="M20" s="61" t="str">
        <f>IF(J20&gt;4,"Overloaded","OK")</f>
        <v>Overloaded</v>
      </c>
    </row>
    <row r="21" spans="1:26" x14ac:dyDescent="0.3">
      <c r="A21" s="8" t="s">
        <v>128</v>
      </c>
      <c r="B21" s="19" t="s">
        <v>100</v>
      </c>
      <c r="C21" s="8" t="s">
        <v>103</v>
      </c>
      <c r="D21" s="9" t="s">
        <v>129</v>
      </c>
      <c r="E21" s="10">
        <v>1.5</v>
      </c>
      <c r="F21" s="8" t="s">
        <v>130</v>
      </c>
      <c r="G21" s="59" t="s">
        <v>131</v>
      </c>
      <c r="H21" s="10">
        <v>1.5</v>
      </c>
      <c r="I21" s="8"/>
      <c r="J21" s="9"/>
      <c r="K21" s="9"/>
      <c r="L21" s="9"/>
      <c r="M21" s="10"/>
    </row>
    <row r="22" spans="1:26" x14ac:dyDescent="0.3">
      <c r="A22" s="11"/>
      <c r="B22" s="20"/>
      <c r="C22" s="11" t="s">
        <v>104</v>
      </c>
      <c r="D22" t="s">
        <v>105</v>
      </c>
      <c r="E22" s="12">
        <f>2/5</f>
        <v>0.4</v>
      </c>
      <c r="F22" t="s">
        <v>108</v>
      </c>
      <c r="G22" s="55" t="s">
        <v>109</v>
      </c>
      <c r="H22" s="57">
        <f>1/5</f>
        <v>0.2</v>
      </c>
      <c r="I22" s="11"/>
      <c r="M22" s="12"/>
    </row>
    <row r="23" spans="1:26" x14ac:dyDescent="0.3">
      <c r="A23" s="11"/>
      <c r="B23" s="20"/>
      <c r="C23" s="11"/>
      <c r="E23" s="12"/>
      <c r="F23" s="11"/>
      <c r="H23" s="12"/>
      <c r="I23" s="11"/>
      <c r="M23" s="12"/>
    </row>
    <row r="24" spans="1:26" x14ac:dyDescent="0.3">
      <c r="A24" s="13"/>
      <c r="B24" s="21"/>
      <c r="C24" s="13"/>
      <c r="D24" s="16" t="s">
        <v>113</v>
      </c>
      <c r="E24" s="17">
        <f>SUM(E21:E23)</f>
        <v>1.9</v>
      </c>
      <c r="F24" s="18"/>
      <c r="G24" s="16" t="s">
        <v>113</v>
      </c>
      <c r="H24" s="17">
        <f>SUM(H21:H23)</f>
        <v>1.7</v>
      </c>
      <c r="I24" s="13"/>
      <c r="J24" s="14">
        <f>SUM(E24,H24)</f>
        <v>3.5999999999999996</v>
      </c>
      <c r="K24" s="14">
        <f>IF(J24&gt;$G$3,1,(J24/$G$3))</f>
        <v>0.89999999999999991</v>
      </c>
      <c r="L24" s="14"/>
      <c r="M24" s="60" t="str">
        <f>IF(J24&gt;4,"Overloaded","OK")</f>
        <v>OK</v>
      </c>
    </row>
    <row r="25" spans="1:26" x14ac:dyDescent="0.3">
      <c r="A25" s="8" t="s">
        <v>132</v>
      </c>
      <c r="B25" s="19" t="s">
        <v>100</v>
      </c>
      <c r="C25" s="8" t="s">
        <v>133</v>
      </c>
      <c r="D25" s="56">
        <v>10603100</v>
      </c>
      <c r="E25" s="10">
        <v>1</v>
      </c>
      <c r="F25" s="8" t="s">
        <v>134</v>
      </c>
      <c r="G25" s="59" t="s">
        <v>135</v>
      </c>
      <c r="H25" s="10">
        <v>1</v>
      </c>
      <c r="I25" s="8"/>
      <c r="J25" s="9"/>
      <c r="K25" s="9"/>
      <c r="L25" s="9"/>
      <c r="M25" s="10"/>
    </row>
    <row r="26" spans="1:26" x14ac:dyDescent="0.3">
      <c r="A26" s="11"/>
      <c r="B26" s="20"/>
      <c r="C26" s="11" t="s">
        <v>136</v>
      </c>
      <c r="D26" s="33" t="s">
        <v>137</v>
      </c>
      <c r="E26" s="12">
        <v>1.5</v>
      </c>
      <c r="F26" t="s">
        <v>108</v>
      </c>
      <c r="G26" s="55" t="s">
        <v>109</v>
      </c>
      <c r="H26" s="57">
        <f>1/5</f>
        <v>0.2</v>
      </c>
      <c r="I26" s="11"/>
      <c r="M26" s="12"/>
    </row>
    <row r="27" spans="1:26" x14ac:dyDescent="0.3">
      <c r="A27" s="11"/>
      <c r="B27" s="20"/>
      <c r="C27" s="11" t="s">
        <v>138</v>
      </c>
      <c r="D27" s="33" t="s">
        <v>139</v>
      </c>
      <c r="E27" s="12">
        <v>1</v>
      </c>
      <c r="F27" s="11"/>
      <c r="H27" s="12"/>
      <c r="I27" s="11"/>
      <c r="M27" s="12"/>
    </row>
    <row r="28" spans="1:26" x14ac:dyDescent="0.3">
      <c r="A28" s="11"/>
      <c r="B28" s="20"/>
      <c r="C28" s="11" t="s">
        <v>104</v>
      </c>
      <c r="D28" s="33" t="s">
        <v>105</v>
      </c>
      <c r="E28" s="12">
        <f>2/5</f>
        <v>0.4</v>
      </c>
      <c r="F28" s="11"/>
      <c r="H28" s="12"/>
      <c r="I28" s="11"/>
      <c r="K28">
        <f>J29/G3</f>
        <v>1.175</v>
      </c>
      <c r="M28" s="12"/>
    </row>
    <row r="29" spans="1:26" x14ac:dyDescent="0.3">
      <c r="A29" s="13"/>
      <c r="B29" s="21"/>
      <c r="C29" s="13"/>
      <c r="D29" s="16" t="s">
        <v>113</v>
      </c>
      <c r="E29" s="17">
        <f>SUM(E25:E27)</f>
        <v>3.5</v>
      </c>
      <c r="F29" s="18"/>
      <c r="G29" s="16" t="s">
        <v>113</v>
      </c>
      <c r="H29" s="17">
        <f>SUM(H25:H27)</f>
        <v>1.2</v>
      </c>
      <c r="I29" s="13"/>
      <c r="J29" s="14">
        <f>SUM(E29,H29)</f>
        <v>4.7</v>
      </c>
      <c r="K29" s="14">
        <f>IF(J29&gt;$G$3,1,(J29/$G$3))</f>
        <v>1</v>
      </c>
      <c r="L29" s="14"/>
      <c r="M29" s="61" t="str">
        <f>IF(J29&gt;4,"Overloaded","OK")</f>
        <v>Overloaded</v>
      </c>
    </row>
    <row r="30" spans="1:26" x14ac:dyDescent="0.3">
      <c r="A30" s="8" t="s">
        <v>140</v>
      </c>
      <c r="B30" s="19" t="s">
        <v>100</v>
      </c>
      <c r="C30" s="8" t="s">
        <v>141</v>
      </c>
      <c r="D30" s="56">
        <v>10603101</v>
      </c>
      <c r="E30" s="10">
        <v>1</v>
      </c>
      <c r="F30" s="8" t="s">
        <v>142</v>
      </c>
      <c r="G30" s="59" t="s">
        <v>143</v>
      </c>
      <c r="H30" s="10">
        <v>1</v>
      </c>
      <c r="I30" s="8"/>
      <c r="J30" s="9"/>
      <c r="K30" s="9"/>
      <c r="L30" s="9"/>
      <c r="M30" s="10"/>
    </row>
    <row r="31" spans="1:26" x14ac:dyDescent="0.3">
      <c r="A31" s="11"/>
      <c r="B31" s="20"/>
      <c r="C31" s="11" t="s">
        <v>144</v>
      </c>
      <c r="D31" s="33" t="s">
        <v>145</v>
      </c>
      <c r="E31" s="12">
        <v>1.5</v>
      </c>
      <c r="F31" t="s">
        <v>108</v>
      </c>
      <c r="G31" s="55" t="s">
        <v>109</v>
      </c>
      <c r="H31" s="57">
        <f>1/5</f>
        <v>0.2</v>
      </c>
      <c r="I31" s="11"/>
      <c r="M31" s="12"/>
    </row>
    <row r="32" spans="1:26" x14ac:dyDescent="0.3">
      <c r="A32" s="11"/>
      <c r="B32" s="20"/>
      <c r="C32" s="11" t="s">
        <v>146</v>
      </c>
      <c r="D32" s="33" t="s">
        <v>147</v>
      </c>
      <c r="E32" s="12">
        <v>2</v>
      </c>
      <c r="F32" s="11" t="s">
        <v>126</v>
      </c>
      <c r="G32" s="55" t="s">
        <v>127</v>
      </c>
      <c r="H32" s="12">
        <f>1/2</f>
        <v>0.5</v>
      </c>
      <c r="I32" s="11"/>
      <c r="M32" s="12"/>
    </row>
    <row r="33" spans="1:13" x14ac:dyDescent="0.3">
      <c r="A33" s="11"/>
      <c r="B33" s="20"/>
      <c r="C33" s="11" t="s">
        <v>104</v>
      </c>
      <c r="D33" s="33" t="s">
        <v>105</v>
      </c>
      <c r="E33" s="12">
        <f>2/5</f>
        <v>0.4</v>
      </c>
      <c r="F33" s="11"/>
      <c r="H33" s="12"/>
      <c r="I33" s="11"/>
      <c r="K33">
        <f>J34/G3</f>
        <v>1.55</v>
      </c>
      <c r="M33" s="12"/>
    </row>
    <row r="34" spans="1:13" x14ac:dyDescent="0.3">
      <c r="A34" s="13"/>
      <c r="B34" s="21"/>
      <c r="C34" s="13"/>
      <c r="D34" s="16" t="s">
        <v>113</v>
      </c>
      <c r="E34" s="17">
        <f>SUM(E30:E32)</f>
        <v>4.5</v>
      </c>
      <c r="F34" s="18"/>
      <c r="G34" s="16" t="s">
        <v>113</v>
      </c>
      <c r="H34" s="17">
        <f>SUM(H30:H32)</f>
        <v>1.7</v>
      </c>
      <c r="I34" s="13"/>
      <c r="J34" s="14">
        <f>SUM(E34,H34)</f>
        <v>6.2</v>
      </c>
      <c r="K34" s="14">
        <f>IF(J34&gt;$G$3,1,(J34/$G$3))</f>
        <v>1</v>
      </c>
      <c r="L34" s="14"/>
      <c r="M34" s="61" t="str">
        <f>IF(J34&gt;4,"Overloaded","OK")</f>
        <v>Overloaded</v>
      </c>
    </row>
    <row r="36" spans="1:13" x14ac:dyDescent="0.3">
      <c r="A36" t="s">
        <v>148</v>
      </c>
    </row>
    <row r="37" spans="1:13" x14ac:dyDescent="0.3">
      <c r="A37" s="19" t="s">
        <v>149</v>
      </c>
      <c r="B37" s="19" t="s">
        <v>150</v>
      </c>
      <c r="C37" s="8" t="s">
        <v>151</v>
      </c>
      <c r="D37" s="9" t="s">
        <v>152</v>
      </c>
      <c r="E37" s="10">
        <v>1.5</v>
      </c>
      <c r="F37" s="8"/>
      <c r="G37" s="9"/>
      <c r="H37" s="10"/>
      <c r="I37" s="8"/>
      <c r="J37" s="9"/>
      <c r="K37" s="9"/>
      <c r="L37" s="9"/>
      <c r="M37" s="10"/>
    </row>
    <row r="38" spans="1:13" x14ac:dyDescent="0.3">
      <c r="A38" s="20"/>
      <c r="B38" s="20"/>
      <c r="C38" s="11"/>
      <c r="E38" s="12"/>
      <c r="F38" s="11"/>
      <c r="H38" s="12"/>
      <c r="I38" s="11"/>
      <c r="M38" s="12"/>
    </row>
    <row r="39" spans="1:13" x14ac:dyDescent="0.3">
      <c r="A39" s="20"/>
      <c r="B39" s="20"/>
      <c r="C39" s="11"/>
      <c r="E39" s="12"/>
      <c r="F39" s="11"/>
      <c r="H39" s="12"/>
      <c r="I39" s="11"/>
      <c r="M39" s="12"/>
    </row>
    <row r="40" spans="1:13" x14ac:dyDescent="0.3">
      <c r="A40" s="21"/>
      <c r="B40" s="21"/>
      <c r="C40" s="13"/>
      <c r="D40" s="16" t="s">
        <v>113</v>
      </c>
      <c r="E40" s="17">
        <f>SUM(E37:E39)</f>
        <v>1.5</v>
      </c>
      <c r="F40" s="18"/>
      <c r="G40" s="16" t="s">
        <v>113</v>
      </c>
      <c r="H40" s="17">
        <f>SUM(H37:H39)</f>
        <v>0</v>
      </c>
      <c r="I40" s="13"/>
      <c r="J40" s="14">
        <f>SUM(E40,H40)</f>
        <v>1.5</v>
      </c>
      <c r="K40" s="14">
        <f>IF(J40&gt;$G$3,1,(J40/$G$3))</f>
        <v>0.375</v>
      </c>
      <c r="L40" s="14"/>
      <c r="M40" s="15" t="str">
        <f>IF(J40&gt;4,"Overloaded","OK")</f>
        <v>OK</v>
      </c>
    </row>
    <row r="41" spans="1:13" x14ac:dyDescent="0.3">
      <c r="A41" s="19" t="s">
        <v>153</v>
      </c>
      <c r="B41" t="s">
        <v>150</v>
      </c>
      <c r="C41" s="8" t="s">
        <v>154</v>
      </c>
      <c r="D41" s="9" t="s">
        <v>155</v>
      </c>
      <c r="E41" s="10">
        <v>1</v>
      </c>
      <c r="F41" s="8"/>
      <c r="G41" s="9"/>
      <c r="H41" s="10"/>
      <c r="I41" s="8"/>
      <c r="J41" s="9"/>
      <c r="K41" s="9"/>
      <c r="L41" s="9"/>
      <c r="M41" s="10"/>
    </row>
    <row r="42" spans="1:13" x14ac:dyDescent="0.3">
      <c r="A42" s="20"/>
      <c r="B42" s="20"/>
      <c r="C42" s="11"/>
      <c r="E42" s="12"/>
      <c r="F42" s="11"/>
      <c r="H42" s="12"/>
      <c r="I42" s="11"/>
      <c r="M42" s="12"/>
    </row>
    <row r="43" spans="1:13" x14ac:dyDescent="0.3">
      <c r="A43" s="20"/>
      <c r="B43" s="20"/>
      <c r="C43" s="11"/>
      <c r="E43" s="12"/>
      <c r="F43" s="11"/>
      <c r="H43" s="12"/>
      <c r="I43" s="11"/>
      <c r="M43" s="12"/>
    </row>
    <row r="44" spans="1:13" x14ac:dyDescent="0.3">
      <c r="A44" s="21"/>
      <c r="B44" s="21"/>
      <c r="C44" s="13"/>
      <c r="D44" s="16" t="s">
        <v>113</v>
      </c>
      <c r="E44" s="17">
        <f>SUM(E41:E43)</f>
        <v>1</v>
      </c>
      <c r="F44" s="18"/>
      <c r="G44" s="16" t="s">
        <v>113</v>
      </c>
      <c r="H44" s="17">
        <f>SUM(H41:H43)</f>
        <v>0</v>
      </c>
      <c r="I44" s="13"/>
      <c r="J44" s="14">
        <f>SUM(E44,H44)</f>
        <v>1</v>
      </c>
      <c r="K44" s="14">
        <f>IF(J44&gt;$G$3,1,(J44/$G$3))</f>
        <v>0.25</v>
      </c>
      <c r="L44" s="14"/>
      <c r="M44" s="15" t="str">
        <f>IF(J44&gt;4,"Overloaded","OK")</f>
        <v>OK</v>
      </c>
    </row>
    <row r="45" spans="1:13" x14ac:dyDescent="0.3">
      <c r="A45" s="19" t="s">
        <v>156</v>
      </c>
      <c r="B45" t="s">
        <v>150</v>
      </c>
      <c r="C45" s="8" t="s">
        <v>157</v>
      </c>
      <c r="D45" s="9" t="s">
        <v>158</v>
      </c>
      <c r="E45" s="10">
        <v>1</v>
      </c>
      <c r="F45" s="8" t="s">
        <v>157</v>
      </c>
      <c r="G45" s="9">
        <v>10603130</v>
      </c>
      <c r="H45" s="10"/>
      <c r="I45" s="8"/>
      <c r="J45" s="9"/>
      <c r="K45" s="9"/>
      <c r="L45" s="9"/>
      <c r="M45" s="10"/>
    </row>
    <row r="46" spans="1:13" x14ac:dyDescent="0.3">
      <c r="A46" s="20"/>
      <c r="B46" s="12"/>
      <c r="C46" s="11"/>
      <c r="E46" s="12"/>
      <c r="F46" s="11"/>
      <c r="H46" s="12"/>
      <c r="I46" s="11"/>
      <c r="M46" s="12"/>
    </row>
    <row r="47" spans="1:13" x14ac:dyDescent="0.3">
      <c r="A47" s="20"/>
      <c r="B47" s="12"/>
      <c r="C47" s="11"/>
      <c r="E47" s="12"/>
      <c r="F47" s="11"/>
      <c r="H47" s="12"/>
      <c r="I47" s="11"/>
      <c r="M47" s="12"/>
    </row>
    <row r="48" spans="1:13" x14ac:dyDescent="0.3">
      <c r="A48" s="21"/>
      <c r="B48" s="15"/>
      <c r="C48" s="13"/>
      <c r="D48" s="16" t="s">
        <v>113</v>
      </c>
      <c r="E48" s="17">
        <f>SUM(E45:E47)</f>
        <v>1</v>
      </c>
      <c r="F48" s="18"/>
      <c r="G48" s="16" t="s">
        <v>113</v>
      </c>
      <c r="H48" s="17">
        <f>SUM(H45:H47)</f>
        <v>0</v>
      </c>
      <c r="I48" s="13"/>
      <c r="J48" s="14">
        <f>SUM(E48,H48)</f>
        <v>1</v>
      </c>
      <c r="K48" s="14">
        <f>IF(J48&gt;$G$3,1,(J48/$G$3))</f>
        <v>0.25</v>
      </c>
      <c r="L48" s="14"/>
      <c r="M48" s="15" t="str">
        <f>IF(J48&gt;4,"Overloaded","OK")</f>
        <v>OK</v>
      </c>
    </row>
    <row r="49" spans="1:15" x14ac:dyDescent="0.3">
      <c r="A49" s="19" t="s">
        <v>159</v>
      </c>
      <c r="B49" t="s">
        <v>150</v>
      </c>
      <c r="C49" s="8" t="s">
        <v>160</v>
      </c>
      <c r="D49" s="9" t="s">
        <v>161</v>
      </c>
      <c r="E49" s="10">
        <v>1</v>
      </c>
      <c r="F49" s="8"/>
      <c r="G49" s="9"/>
      <c r="H49" s="10"/>
      <c r="I49" s="8"/>
      <c r="J49" s="9"/>
      <c r="K49" s="9"/>
      <c r="L49" s="9"/>
      <c r="M49" s="10"/>
    </row>
    <row r="50" spans="1:15" x14ac:dyDescent="0.3">
      <c r="A50" s="20"/>
      <c r="B50" s="12"/>
      <c r="C50" s="11"/>
      <c r="E50" s="12"/>
      <c r="F50" s="11"/>
      <c r="H50" s="12"/>
      <c r="I50" s="11"/>
      <c r="M50" s="12"/>
    </row>
    <row r="51" spans="1:15" x14ac:dyDescent="0.3">
      <c r="A51" s="20"/>
      <c r="B51" s="12"/>
      <c r="C51" s="11"/>
      <c r="E51" s="12"/>
      <c r="F51" s="11"/>
      <c r="H51" s="12"/>
      <c r="I51" s="11"/>
      <c r="M51" s="12"/>
    </row>
    <row r="52" spans="1:15" x14ac:dyDescent="0.3">
      <c r="A52" s="21"/>
      <c r="B52" s="15"/>
      <c r="C52" s="13"/>
      <c r="D52" s="16" t="s">
        <v>113</v>
      </c>
      <c r="E52" s="17">
        <f>SUM(E49:E51)</f>
        <v>1</v>
      </c>
      <c r="F52" s="18"/>
      <c r="G52" s="16" t="s">
        <v>113</v>
      </c>
      <c r="H52" s="17">
        <f>SUM(H49:H51)</f>
        <v>0</v>
      </c>
      <c r="I52" s="13"/>
      <c r="J52" s="14">
        <f>SUM(E52,H52)</f>
        <v>1</v>
      </c>
      <c r="K52" s="14">
        <f>IF(J52&gt;$G$3,1,(J52/$G$3))</f>
        <v>0.25</v>
      </c>
      <c r="L52" s="14"/>
      <c r="M52" s="15" t="str">
        <f>IF(J52&gt;4,"Overloaded","OK")</f>
        <v>OK</v>
      </c>
    </row>
    <row r="53" spans="1:15" x14ac:dyDescent="0.3">
      <c r="A53" s="19" t="s">
        <v>162</v>
      </c>
      <c r="B53" t="s">
        <v>150</v>
      </c>
      <c r="C53" s="8"/>
      <c r="D53" s="9"/>
      <c r="E53" s="10"/>
      <c r="F53" s="8" t="s">
        <v>163</v>
      </c>
      <c r="G53" s="9" t="s">
        <v>164</v>
      </c>
      <c r="H53" s="10">
        <v>1.5</v>
      </c>
      <c r="I53" s="8"/>
      <c r="J53" s="9"/>
      <c r="K53" s="9"/>
      <c r="L53" s="9"/>
      <c r="M53" s="10"/>
    </row>
    <row r="54" spans="1:15" x14ac:dyDescent="0.3">
      <c r="A54" s="20"/>
      <c r="B54" s="12"/>
      <c r="C54" s="11"/>
      <c r="E54" s="12"/>
      <c r="F54" s="11"/>
      <c r="H54" s="12"/>
      <c r="I54" s="11"/>
      <c r="M54" s="12"/>
    </row>
    <row r="55" spans="1:15" x14ac:dyDescent="0.3">
      <c r="A55" s="20"/>
      <c r="B55" s="12"/>
      <c r="C55" s="11"/>
      <c r="E55" s="12"/>
      <c r="F55" s="11"/>
      <c r="H55" s="12"/>
      <c r="I55" s="11"/>
      <c r="M55" s="12"/>
    </row>
    <row r="56" spans="1:15" x14ac:dyDescent="0.3">
      <c r="A56" s="21"/>
      <c r="B56" s="15"/>
      <c r="C56" s="13"/>
      <c r="D56" s="16" t="s">
        <v>113</v>
      </c>
      <c r="E56" s="17">
        <f>SUM(E53:E55)</f>
        <v>0</v>
      </c>
      <c r="F56" s="18"/>
      <c r="G56" s="16" t="s">
        <v>113</v>
      </c>
      <c r="H56" s="17">
        <f>SUM(H53:H55)</f>
        <v>1.5</v>
      </c>
      <c r="I56" s="13"/>
      <c r="J56" s="14">
        <f>SUM(E56,H56)</f>
        <v>1.5</v>
      </c>
      <c r="K56" s="14">
        <f>IF(J56&gt;$G$3,1,(J56/$G$3))</f>
        <v>0.375</v>
      </c>
      <c r="L56" s="14"/>
      <c r="M56" s="15" t="str">
        <f>IF(J56&gt;4,"Overloaded","OK")</f>
        <v>OK</v>
      </c>
    </row>
    <row r="57" spans="1:15" customFormat="1" x14ac:dyDescent="0.3">
      <c r="O57" s="23"/>
    </row>
    <row r="58" spans="1:15" x14ac:dyDescent="0.3">
      <c r="A58" t="s">
        <v>165</v>
      </c>
    </row>
    <row r="59" spans="1:15" x14ac:dyDescent="0.3">
      <c r="A59" s="19" t="s">
        <v>166</v>
      </c>
      <c r="B59" s="19" t="s">
        <v>150</v>
      </c>
      <c r="C59" s="8" t="s">
        <v>167</v>
      </c>
      <c r="D59" s="9" t="s">
        <v>168</v>
      </c>
      <c r="E59" s="10">
        <v>1</v>
      </c>
      <c r="F59" s="8"/>
      <c r="G59" s="9"/>
      <c r="H59" s="10"/>
      <c r="I59" s="8"/>
      <c r="J59" s="9"/>
      <c r="K59" s="9"/>
      <c r="L59" s="9"/>
      <c r="M59" s="10"/>
    </row>
    <row r="60" spans="1:15" x14ac:dyDescent="0.3">
      <c r="A60" s="20"/>
      <c r="B60" s="20"/>
      <c r="C60" s="11"/>
      <c r="E60" s="12"/>
      <c r="F60" s="11"/>
      <c r="H60" s="12"/>
      <c r="I60" s="11"/>
      <c r="M60" s="12"/>
    </row>
    <row r="61" spans="1:15" x14ac:dyDescent="0.3">
      <c r="A61" s="20"/>
      <c r="B61" s="20"/>
      <c r="C61" s="11"/>
      <c r="E61" s="12"/>
      <c r="F61" s="11"/>
      <c r="H61" s="12"/>
      <c r="I61" s="11"/>
      <c r="M61" s="12"/>
    </row>
    <row r="62" spans="1:15" x14ac:dyDescent="0.3">
      <c r="A62" s="21"/>
      <c r="B62" s="21"/>
      <c r="C62" s="13"/>
      <c r="D62" s="16" t="s">
        <v>113</v>
      </c>
      <c r="E62" s="17">
        <f>SUM(E59:E61)</f>
        <v>1</v>
      </c>
      <c r="F62" s="18"/>
      <c r="G62" s="16" t="s">
        <v>113</v>
      </c>
      <c r="H62" s="17">
        <f>SUM(H59:H61)</f>
        <v>0</v>
      </c>
      <c r="I62" s="13"/>
      <c r="J62" s="14">
        <f>SUM(E62,H62)</f>
        <v>1</v>
      </c>
      <c r="K62" s="14">
        <f>IF(J62&gt;$G$3,1,(J62/$G$3))</f>
        <v>0.25</v>
      </c>
      <c r="L62" s="14"/>
      <c r="M62" s="15" t="str">
        <f>IF(J62&gt;4,"Overloaded","OK")</f>
        <v>OK</v>
      </c>
    </row>
    <row r="63" spans="1:15" x14ac:dyDescent="0.3">
      <c r="A63" s="19" t="s">
        <v>169</v>
      </c>
      <c r="B63" t="s">
        <v>150</v>
      </c>
      <c r="C63" s="8"/>
      <c r="D63" s="9"/>
      <c r="E63" s="10"/>
      <c r="F63" s="8" t="s">
        <v>118</v>
      </c>
      <c r="G63" s="9">
        <v>10603131</v>
      </c>
      <c r="H63" s="10">
        <f>2/2</f>
        <v>1</v>
      </c>
      <c r="I63" s="8"/>
      <c r="J63" s="9"/>
      <c r="K63" s="9"/>
      <c r="L63" s="9"/>
      <c r="M63" s="10"/>
    </row>
    <row r="64" spans="1:15" x14ac:dyDescent="0.3">
      <c r="A64" s="20"/>
      <c r="B64" s="20"/>
      <c r="C64" s="11"/>
      <c r="E64" s="12"/>
      <c r="F64" s="11"/>
      <c r="H64" s="12"/>
      <c r="I64" s="11"/>
      <c r="M64" s="12"/>
    </row>
    <row r="65" spans="1:13" x14ac:dyDescent="0.3">
      <c r="A65" s="20"/>
      <c r="B65" s="20"/>
      <c r="C65" s="11"/>
      <c r="E65" s="12"/>
      <c r="F65" s="11"/>
      <c r="H65" s="12"/>
      <c r="I65" s="11"/>
      <c r="M65" s="12"/>
    </row>
    <row r="66" spans="1:13" x14ac:dyDescent="0.3">
      <c r="A66" s="21"/>
      <c r="B66" s="21"/>
      <c r="C66" s="13"/>
      <c r="D66" s="16" t="s">
        <v>113</v>
      </c>
      <c r="E66" s="17">
        <f>SUM(E63:E65)</f>
        <v>0</v>
      </c>
      <c r="F66" s="18"/>
      <c r="G66" s="16" t="s">
        <v>113</v>
      </c>
      <c r="H66" s="17">
        <f>SUM(H63:H65)</f>
        <v>1</v>
      </c>
      <c r="I66" s="13"/>
      <c r="J66" s="14">
        <f>SUM(E66,H66)</f>
        <v>1</v>
      </c>
      <c r="K66" s="14">
        <f>IF(J66&gt;$G$3,1,(J66/$G$3))</f>
        <v>0.25</v>
      </c>
      <c r="L66" s="14"/>
      <c r="M66" s="15" t="str">
        <f>IF(J66&gt;4,"Overloaded","OK")</f>
        <v>OK</v>
      </c>
    </row>
    <row r="67" spans="1:13" x14ac:dyDescent="0.3">
      <c r="A67" s="19" t="s">
        <v>170</v>
      </c>
      <c r="B67" t="s">
        <v>150</v>
      </c>
      <c r="C67" s="8"/>
      <c r="D67" s="9"/>
      <c r="E67" s="10"/>
      <c r="F67" s="8" t="s">
        <v>171</v>
      </c>
      <c r="G67" s="59" t="s">
        <v>172</v>
      </c>
      <c r="H67" s="10">
        <v>1.5</v>
      </c>
      <c r="I67" s="8"/>
      <c r="J67" s="9"/>
      <c r="K67" s="9"/>
      <c r="L67" s="9"/>
      <c r="M67" s="10"/>
    </row>
    <row r="68" spans="1:13" x14ac:dyDescent="0.3">
      <c r="A68" s="20"/>
      <c r="B68" s="20"/>
      <c r="C68" s="11"/>
      <c r="E68" s="12"/>
      <c r="F68" s="11"/>
      <c r="H68" s="12"/>
      <c r="I68" s="11"/>
      <c r="M68" s="12"/>
    </row>
    <row r="69" spans="1:13" x14ac:dyDescent="0.3">
      <c r="A69" s="20"/>
      <c r="B69" s="20"/>
      <c r="C69" s="11"/>
      <c r="E69" s="12"/>
      <c r="F69" s="11"/>
      <c r="H69" s="12"/>
      <c r="I69" s="11"/>
      <c r="M69" s="12"/>
    </row>
    <row r="70" spans="1:13" x14ac:dyDescent="0.3">
      <c r="A70" s="21"/>
      <c r="B70" s="21"/>
      <c r="C70" s="13"/>
      <c r="D70" s="16" t="s">
        <v>113</v>
      </c>
      <c r="E70" s="17">
        <f>SUM(E67:E69)</f>
        <v>0</v>
      </c>
      <c r="F70" s="18"/>
      <c r="G70" s="16" t="s">
        <v>113</v>
      </c>
      <c r="H70" s="17">
        <f>SUM(H67:H69)</f>
        <v>1.5</v>
      </c>
      <c r="I70" s="13"/>
      <c r="J70" s="14">
        <f>SUM(E70,H70)</f>
        <v>1.5</v>
      </c>
      <c r="K70" s="14">
        <f>IF(J70&gt;$G$3,1,(J70/$G$3))</f>
        <v>0.375</v>
      </c>
      <c r="L70" s="14"/>
      <c r="M70" s="15" t="str">
        <f>IF(J70&gt;4,"Overloaded","OK")</f>
        <v>OK</v>
      </c>
    </row>
    <row r="71" spans="1:13" x14ac:dyDescent="0.3">
      <c r="A71" s="19" t="s">
        <v>173</v>
      </c>
      <c r="B71" t="s">
        <v>150</v>
      </c>
      <c r="C71" s="8" t="s">
        <v>174</v>
      </c>
      <c r="D71" s="9" t="s">
        <v>175</v>
      </c>
      <c r="E71" s="10">
        <v>1.5</v>
      </c>
      <c r="F71" s="8"/>
      <c r="G71" s="9"/>
      <c r="H71" s="10"/>
      <c r="I71" s="8"/>
      <c r="J71" s="9"/>
      <c r="K71" s="9"/>
      <c r="L71" s="9"/>
      <c r="M71" s="10"/>
    </row>
    <row r="72" spans="1:13" x14ac:dyDescent="0.3">
      <c r="A72" s="20"/>
      <c r="B72" s="20"/>
      <c r="C72" s="11"/>
      <c r="E72" s="12"/>
      <c r="F72" s="11"/>
      <c r="H72" s="12"/>
      <c r="I72" s="11"/>
      <c r="M72" s="12"/>
    </row>
    <row r="73" spans="1:13" x14ac:dyDescent="0.3">
      <c r="A73" s="20"/>
      <c r="B73" s="20"/>
      <c r="C73" s="11"/>
      <c r="E73" s="12"/>
      <c r="F73" s="11"/>
      <c r="H73" s="12"/>
      <c r="I73" s="11"/>
      <c r="M73" s="12"/>
    </row>
    <row r="74" spans="1:13" x14ac:dyDescent="0.3">
      <c r="A74" s="21"/>
      <c r="B74" s="21"/>
      <c r="C74" s="13"/>
      <c r="D74" s="16" t="s">
        <v>113</v>
      </c>
      <c r="E74" s="17">
        <f>SUM(E71:E73)</f>
        <v>1.5</v>
      </c>
      <c r="F74" s="18"/>
      <c r="G74" s="16" t="s">
        <v>113</v>
      </c>
      <c r="H74" s="17">
        <f>SUM(H71:H73)</f>
        <v>0</v>
      </c>
      <c r="I74" s="13"/>
      <c r="J74" s="14">
        <f>SUM(E74,H74)</f>
        <v>1.5</v>
      </c>
      <c r="K74" s="14">
        <f>IF(J74&gt;$G$3,1,(J74/$G$3))</f>
        <v>0.375</v>
      </c>
      <c r="L74" s="14"/>
      <c r="M74" s="15" t="str">
        <f>IF(J74&gt;4,"Overloaded","OK")</f>
        <v>OK</v>
      </c>
    </row>
    <row r="77" spans="1:13" x14ac:dyDescent="0.3">
      <c r="J77" t="s">
        <v>176</v>
      </c>
      <c r="K77">
        <f>SUM(K14:K56)</f>
        <v>10.799999999999999</v>
      </c>
    </row>
    <row r="79" spans="1:13" x14ac:dyDescent="0.3">
      <c r="A79" s="25" t="s">
        <v>177</v>
      </c>
    </row>
    <row r="80" spans="1:13" x14ac:dyDescent="0.3">
      <c r="A80" t="s">
        <v>178</v>
      </c>
    </row>
    <row r="81" spans="1:11" x14ac:dyDescent="0.3">
      <c r="A81" t="s">
        <v>179</v>
      </c>
      <c r="B81" s="29" t="s">
        <v>180</v>
      </c>
      <c r="C81" s="29" t="s">
        <v>180</v>
      </c>
      <c r="D81" s="29" t="s">
        <v>181</v>
      </c>
      <c r="E81" s="29" t="s">
        <v>181</v>
      </c>
      <c r="F81" s="29" t="s">
        <v>182</v>
      </c>
      <c r="G81" s="29" t="s">
        <v>182</v>
      </c>
      <c r="H81" s="29" t="s">
        <v>183</v>
      </c>
      <c r="I81" s="66" t="s">
        <v>184</v>
      </c>
      <c r="J81" s="67"/>
      <c r="K81">
        <f>(1/4)*21</f>
        <v>5.25</v>
      </c>
    </row>
    <row r="82" spans="1:11" x14ac:dyDescent="0.3">
      <c r="B82" s="29" t="s">
        <v>185</v>
      </c>
      <c r="C82" s="29" t="s">
        <v>186</v>
      </c>
      <c r="D82" s="29" t="s">
        <v>185</v>
      </c>
      <c r="E82" s="29" t="s">
        <v>186</v>
      </c>
      <c r="F82" s="29" t="s">
        <v>185</v>
      </c>
      <c r="G82" s="29" t="s">
        <v>187</v>
      </c>
      <c r="H82" s="29" t="s">
        <v>185</v>
      </c>
    </row>
    <row r="83" spans="1:11" x14ac:dyDescent="0.3">
      <c r="B83" s="30" t="s">
        <v>188</v>
      </c>
      <c r="C83" s="30" t="s">
        <v>189</v>
      </c>
      <c r="D83" s="30" t="s">
        <v>190</v>
      </c>
      <c r="E83" s="30" t="s">
        <v>191</v>
      </c>
      <c r="F83" s="30" t="s">
        <v>192</v>
      </c>
      <c r="G83" s="30" t="s">
        <v>193</v>
      </c>
      <c r="H83" s="31" t="s">
        <v>194</v>
      </c>
    </row>
    <row r="84" spans="1:11" x14ac:dyDescent="0.3">
      <c r="B84" s="31" t="s">
        <v>195</v>
      </c>
      <c r="C84" s="31" t="s">
        <v>196</v>
      </c>
      <c r="D84" s="31" t="s">
        <v>197</v>
      </c>
      <c r="E84" s="31" t="s">
        <v>198</v>
      </c>
      <c r="F84" s="31" t="s">
        <v>194</v>
      </c>
      <c r="G84" s="31" t="s">
        <v>194</v>
      </c>
      <c r="H84" s="31" t="s">
        <v>199</v>
      </c>
    </row>
    <row r="85" spans="1:11" x14ac:dyDescent="0.3">
      <c r="B85" s="31" t="s">
        <v>200</v>
      </c>
      <c r="C85" s="31" t="s">
        <v>201</v>
      </c>
      <c r="D85" s="31" t="s">
        <v>202</v>
      </c>
      <c r="E85" s="31" t="s">
        <v>203</v>
      </c>
      <c r="F85" s="31" t="s">
        <v>199</v>
      </c>
      <c r="G85" s="31" t="s">
        <v>199</v>
      </c>
      <c r="H85" s="20"/>
    </row>
    <row r="86" spans="1:11" x14ac:dyDescent="0.3">
      <c r="B86" s="31" t="s">
        <v>204</v>
      </c>
      <c r="C86" s="31"/>
      <c r="D86" s="31"/>
      <c r="E86" s="31"/>
      <c r="F86" s="31"/>
      <c r="G86" s="31"/>
      <c r="H86" s="20"/>
    </row>
    <row r="87" spans="1:11" x14ac:dyDescent="0.3">
      <c r="B87" s="32"/>
      <c r="C87" s="32"/>
      <c r="D87" s="32"/>
      <c r="E87" s="32"/>
      <c r="F87" s="32"/>
      <c r="G87" s="32"/>
      <c r="H87" s="21"/>
    </row>
    <row r="89" spans="1:11" x14ac:dyDescent="0.3">
      <c r="B89" t="s">
        <v>176</v>
      </c>
      <c r="C89">
        <v>21</v>
      </c>
    </row>
    <row r="93" spans="1:11" x14ac:dyDescent="0.3">
      <c r="G93" s="63"/>
    </row>
    <row r="94" spans="1:11" x14ac:dyDescent="0.3">
      <c r="G94" s="64"/>
    </row>
  </sheetData>
  <pageMargins left="0.7" right="0.7" top="0.75" bottom="0.75" header="0.3" footer="0.3"/>
  <pageSetup paperSize="9" scale="43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opLeftCell="A28" workbookViewId="0">
      <selection activeCell="P34" sqref="P34"/>
    </sheetView>
  </sheetViews>
  <sheetFormatPr defaultRowHeight="14.4" x14ac:dyDescent="0.3"/>
  <sheetData>
    <row r="1" spans="1:22" x14ac:dyDescent="0.3">
      <c r="A1" s="25" t="s">
        <v>205</v>
      </c>
    </row>
    <row r="3" spans="1:22" x14ac:dyDescent="0.3">
      <c r="A3" s="27"/>
      <c r="B3" s="27" t="s">
        <v>206</v>
      </c>
    </row>
    <row r="4" spans="1:22" x14ac:dyDescent="0.3">
      <c r="B4" t="s">
        <v>207</v>
      </c>
    </row>
    <row r="6" spans="1:22" x14ac:dyDescent="0.3">
      <c r="A6" s="25" t="s">
        <v>208</v>
      </c>
    </row>
    <row r="7" spans="1:22" x14ac:dyDescent="0.3">
      <c r="A7" s="25"/>
    </row>
    <row r="8" spans="1:22" x14ac:dyDescent="0.3">
      <c r="A8" s="25"/>
      <c r="B8" s="38" t="s">
        <v>209</v>
      </c>
      <c r="M8" s="38" t="s">
        <v>210</v>
      </c>
    </row>
    <row r="9" spans="1:22" x14ac:dyDescent="0.3">
      <c r="A9" s="25"/>
      <c r="B9" s="38"/>
      <c r="M9" s="38"/>
    </row>
    <row r="10" spans="1:22" x14ac:dyDescent="0.3">
      <c r="A10" s="25"/>
      <c r="B10" s="38"/>
      <c r="H10" s="37" t="s">
        <v>211</v>
      </c>
      <c r="M10" s="38"/>
      <c r="V10" s="37" t="s">
        <v>212</v>
      </c>
    </row>
    <row r="11" spans="1:22" x14ac:dyDescent="0.3">
      <c r="M11" s="38"/>
    </row>
    <row r="12" spans="1:22" x14ac:dyDescent="0.3">
      <c r="M12" s="38"/>
    </row>
    <row r="13" spans="1:22" x14ac:dyDescent="0.3">
      <c r="H13" s="37"/>
      <c r="M13" s="37" t="s">
        <v>213</v>
      </c>
      <c r="R13" s="37" t="s">
        <v>214</v>
      </c>
    </row>
    <row r="16" spans="1:22" x14ac:dyDescent="0.3">
      <c r="M16" s="38"/>
    </row>
    <row r="17" spans="1:22" x14ac:dyDescent="0.3">
      <c r="M17" s="37" t="s">
        <v>215</v>
      </c>
      <c r="R17" t="s">
        <v>216</v>
      </c>
      <c r="U17" s="39"/>
      <c r="V17" s="39"/>
    </row>
    <row r="20" spans="1:22" x14ac:dyDescent="0.3">
      <c r="M20" s="38"/>
    </row>
    <row r="21" spans="1:22" x14ac:dyDescent="0.3">
      <c r="M21" s="37" t="s">
        <v>217</v>
      </c>
      <c r="S21" t="s">
        <v>218</v>
      </c>
    </row>
    <row r="24" spans="1:22" x14ac:dyDescent="0.3">
      <c r="A24" s="25" t="s">
        <v>219</v>
      </c>
    </row>
    <row r="25" spans="1:22" x14ac:dyDescent="0.3">
      <c r="A25" s="25"/>
    </row>
    <row r="26" spans="1:22" x14ac:dyDescent="0.3">
      <c r="B26" s="38" t="s">
        <v>209</v>
      </c>
      <c r="M26" s="38" t="s">
        <v>210</v>
      </c>
    </row>
    <row r="27" spans="1:22" x14ac:dyDescent="0.3">
      <c r="J27" t="s">
        <v>220</v>
      </c>
    </row>
    <row r="28" spans="1:22" x14ac:dyDescent="0.3">
      <c r="F28" s="37" t="s">
        <v>221</v>
      </c>
      <c r="G28" s="37"/>
    </row>
    <row r="29" spans="1:22" x14ac:dyDescent="0.3">
      <c r="Q29" t="s">
        <v>222</v>
      </c>
    </row>
    <row r="32" spans="1:22" x14ac:dyDescent="0.3">
      <c r="O32" t="s">
        <v>223</v>
      </c>
    </row>
    <row r="35" spans="1:14" x14ac:dyDescent="0.3">
      <c r="A35" s="25" t="s">
        <v>224</v>
      </c>
    </row>
    <row r="37" spans="1:14" x14ac:dyDescent="0.3">
      <c r="B37" s="38" t="s">
        <v>209</v>
      </c>
      <c r="M37" s="38" t="s">
        <v>210</v>
      </c>
    </row>
    <row r="38" spans="1:14" x14ac:dyDescent="0.3">
      <c r="B38" t="s">
        <v>225</v>
      </c>
    </row>
    <row r="39" spans="1:14" x14ac:dyDescent="0.3">
      <c r="M39" t="s">
        <v>226</v>
      </c>
    </row>
    <row r="41" spans="1:14" x14ac:dyDescent="0.3">
      <c r="M41" t="s">
        <v>227</v>
      </c>
    </row>
    <row r="43" spans="1:14" x14ac:dyDescent="0.3">
      <c r="A43" s="25" t="s">
        <v>228</v>
      </c>
    </row>
    <row r="45" spans="1:14" x14ac:dyDescent="0.3">
      <c r="B45" s="38" t="s">
        <v>209</v>
      </c>
    </row>
    <row r="46" spans="1:14" x14ac:dyDescent="0.3">
      <c r="M46" s="38" t="s">
        <v>210</v>
      </c>
    </row>
    <row r="47" spans="1:14" x14ac:dyDescent="0.3">
      <c r="D47" t="s">
        <v>229</v>
      </c>
    </row>
    <row r="48" spans="1:14" x14ac:dyDescent="0.3">
      <c r="N48" t="s">
        <v>230</v>
      </c>
    </row>
  </sheetData>
  <pageMargins left="0.7" right="0.7" top="0.75" bottom="0.75" header="0.3" footer="0.3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แนวทาง-แม่โจ้</vt:lpstr>
      <vt:lpstr>แนวทาง-คณะ</vt:lpstr>
      <vt:lpstr>วิธีการคำนวณ-TOBIZ</vt:lpstr>
      <vt:lpstr>สูตรการคำนวณ</vt:lpstr>
      <vt:lpstr>'แนวทาง-แม่โจ้'!OLE_LINK1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HP</cp:lastModifiedBy>
  <cp:revision/>
  <dcterms:created xsi:type="dcterms:W3CDTF">2019-12-26T04:21:03Z</dcterms:created>
  <dcterms:modified xsi:type="dcterms:W3CDTF">2022-03-30T03:40:09Z</dcterms:modified>
  <cp:category/>
  <cp:contentStatus/>
</cp:coreProperties>
</file>