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FTE\2565\"/>
    </mc:Choice>
  </mc:AlternateContent>
  <xr:revisionPtr revIDLastSave="0" documentId="13_ncr:1_{B411D229-B7EE-4BD8-8D73-9BA9828F5F4F}" xr6:coauthVersionLast="36" xr6:coauthVersionMax="47" xr10:uidLastSave="{00000000-0000-0000-0000-000000000000}"/>
  <bookViews>
    <workbookView xWindow="0" yWindow="0" windowWidth="19920" windowHeight="9525" activeTab="1" xr2:uid="{00000000-000D-0000-FFFF-FFFF00000000}"/>
  </bookViews>
  <sheets>
    <sheet name="แนวทางข้อตกลงม.แม่โจ้" sheetId="4" r:id="rId1"/>
    <sheet name="วิธีการคำนวณ " sheetId="2" r:id="rId2"/>
    <sheet name="สูตรการคำนวณ" sheetId="5" r:id="rId3"/>
    <sheet name="ตารางแสดงผล" sheetId="6" r:id="rId4"/>
  </sheets>
  <definedNames>
    <definedName name="OLE_LINK1" localSheetId="0">แนวทางข้อตกลงม.แม่โจ้!$A$7</definedName>
  </definedNames>
  <calcPr calcId="191029"/>
</workbook>
</file>

<file path=xl/calcChain.xml><?xml version="1.0" encoding="utf-8"?>
<calcChain xmlns="http://schemas.openxmlformats.org/spreadsheetml/2006/main">
  <c r="K132" i="2" l="1"/>
  <c r="K130" i="2"/>
  <c r="K121" i="2"/>
  <c r="K98" i="2"/>
  <c r="K99" i="2" s="1"/>
  <c r="K122" i="2"/>
  <c r="K34" i="2" l="1"/>
  <c r="K35" i="2"/>
  <c r="H69" i="2"/>
  <c r="H57" i="2"/>
  <c r="H48" i="2"/>
  <c r="H43" i="2"/>
  <c r="H29" i="2"/>
  <c r="H24" i="2"/>
  <c r="H20" i="2"/>
  <c r="H17" i="2"/>
  <c r="H28" i="2"/>
  <c r="H23" i="2"/>
  <c r="H15" i="2"/>
  <c r="H11" i="2"/>
  <c r="H63" i="2"/>
  <c r="H79" i="2"/>
  <c r="E69" i="2" l="1"/>
  <c r="E71" i="2" s="1"/>
  <c r="J71" i="2" s="1"/>
  <c r="M71" i="2" s="1"/>
  <c r="E56" i="2"/>
  <c r="E58" i="2" s="1"/>
  <c r="E49" i="2"/>
  <c r="E45" i="2"/>
  <c r="E31" i="2"/>
  <c r="E25" i="2"/>
  <c r="E20" i="2"/>
  <c r="E16" i="2"/>
  <c r="H95" i="2"/>
  <c r="E95" i="2"/>
  <c r="J95" i="2" s="1"/>
  <c r="H91" i="2"/>
  <c r="E91" i="2"/>
  <c r="J91" i="2" s="1"/>
  <c r="H87" i="2"/>
  <c r="E87" i="2"/>
  <c r="J87" i="2" s="1"/>
  <c r="M87" i="2" s="1"/>
  <c r="H83" i="2"/>
  <c r="E83" i="2"/>
  <c r="E79" i="2"/>
  <c r="E32" i="2"/>
  <c r="H75" i="2"/>
  <c r="E75" i="2"/>
  <c r="J75" i="2" s="1"/>
  <c r="M75" i="2" s="1"/>
  <c r="H71" i="2"/>
  <c r="H67" i="2"/>
  <c r="E67" i="2"/>
  <c r="J67" i="2" s="1"/>
  <c r="M67" i="2" s="1"/>
  <c r="E63" i="2"/>
  <c r="H58" i="2"/>
  <c r="J54" i="2"/>
  <c r="K54" i="2" s="1"/>
  <c r="H54" i="2"/>
  <c r="E54" i="2"/>
  <c r="J63" i="2" l="1"/>
  <c r="K63" i="2" s="1"/>
  <c r="J79" i="2"/>
  <c r="M79" i="2" s="1"/>
  <c r="J58" i="2"/>
  <c r="M58" i="2" s="1"/>
  <c r="M95" i="2"/>
  <c r="K95" i="2"/>
  <c r="M91" i="2"/>
  <c r="K91" i="2"/>
  <c r="J83" i="2"/>
  <c r="M83" i="2" s="1"/>
  <c r="K87" i="2"/>
  <c r="K71" i="2"/>
  <c r="K67" i="2"/>
  <c r="K75" i="2"/>
  <c r="M54" i="2"/>
  <c r="M63" i="2" l="1"/>
  <c r="K79" i="2"/>
  <c r="K58" i="2"/>
  <c r="K83" i="2"/>
  <c r="N4" i="2" l="1"/>
  <c r="H50" i="2" l="1"/>
  <c r="E50" i="2"/>
  <c r="J50" i="2" s="1"/>
  <c r="H46" i="2"/>
  <c r="E46" i="2"/>
  <c r="H41" i="2"/>
  <c r="E41" i="2"/>
  <c r="H32" i="2"/>
  <c r="J32" i="2" s="1"/>
  <c r="H26" i="2"/>
  <c r="E26" i="2"/>
  <c r="H22" i="2"/>
  <c r="E22" i="2"/>
  <c r="H18" i="2"/>
  <c r="E18" i="2"/>
  <c r="H14" i="2"/>
  <c r="E14" i="2"/>
  <c r="J14" i="2" l="1"/>
  <c r="K13" i="2" s="1"/>
  <c r="J18" i="2"/>
  <c r="J41" i="2"/>
  <c r="M41" i="2" s="1"/>
  <c r="J22" i="2"/>
  <c r="M22" i="2" s="1"/>
  <c r="J26" i="2"/>
  <c r="K26" i="2" s="1"/>
  <c r="J46" i="2"/>
  <c r="K46" i="2" s="1"/>
  <c r="M50" i="2"/>
  <c r="K50" i="2"/>
  <c r="M32" i="2"/>
  <c r="K32" i="2"/>
  <c r="K14" i="2" l="1"/>
  <c r="M14" i="2"/>
  <c r="K22" i="2"/>
  <c r="K41" i="2"/>
  <c r="M18" i="2"/>
  <c r="K18" i="2"/>
  <c r="M46" i="2"/>
  <c r="M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Nittaya</author>
    <author>P_MOLL</author>
  </authors>
  <commentList>
    <comment ref="C10" authorId="0" shapeId="0" xr:uid="{2FBDDA1A-092D-42D8-A66C-0EE906F7BF47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 xr:uid="{F3F704AF-69B1-4ECF-8F4D-B50C60A7EA7F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 xr:uid="{FBB60F7B-09B5-4110-99B1-EF83028CBF2A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 xr:uid="{28D5EFE5-BF89-4B40-A0C8-F261D8239EB8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3" authorId="0" shapeId="0" xr:uid="{EFE14D70-B7CC-4D8E-9004-2E8A12E5CCCB}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14" authorId="0" shapeId="0" xr:uid="{61CA601E-941E-470D-96B1-C32A888D853A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18" authorId="0" shapeId="0" xr:uid="{F5B0546F-CC7C-4F7A-986B-B357D37A1B65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35" authorId="1" shapeId="0" xr:uid="{9DE1B490-4EA8-4DAD-A4F5-B5558893F093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99" authorId="1" shapeId="0" xr:uid="{4401E6C6-2504-4CF7-AB5B-9566530B22BA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21" authorId="0" shapeId="0" xr:uid="{362BA308-4A2B-42A2-9930-69D32C7F748C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122" authorId="1" shapeId="0" xr:uid="{C9C18983-11A4-4420-A6AA-977587B84B64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30" authorId="1" shapeId="0" xr:uid="{CF5FF4BC-DF53-4004-A4E3-C25B95C044C4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32" authorId="1" shapeId="0" xr:uid="{F819D0BE-590E-483E-843A-7CB6A501684F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<sst xmlns="http://schemas.openxmlformats.org/spreadsheetml/2006/main" count="351" uniqueCount="197">
  <si>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</si>
  <si>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</si>
  <si>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</si>
  <si>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</si>
  <si>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</si>
  <si>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</si>
  <si>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</si>
  <si>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</si>
  <si>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</si>
  <si>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</si>
  <si>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</si>
  <si>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</si>
  <si>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</si>
  <si>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</si>
  <si>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</si>
  <si>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</si>
  <si>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</si>
  <si>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</si>
  <si>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</si>
  <si>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</si>
  <si>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</si>
  <si>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</si>
  <si>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</si>
  <si>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</si>
  <si>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</si>
  <si>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</si>
  <si>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</si>
  <si>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</si>
  <si>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</si>
  <si>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>PAS</t>
  </si>
  <si>
    <t>Total classes</t>
  </si>
  <si>
    <t>อาจารย์ในคณะ (อาจารย์นอกหลักสูตร)</t>
  </si>
  <si>
    <t>FAS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</si>
  <si>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</si>
  <si>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</si>
  <si>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อาจารย์นอกคณะ</t>
  </si>
  <si>
    <t>Outside AS</t>
  </si>
  <si>
    <t>Year 1</t>
  </si>
  <si>
    <t>Year 2</t>
  </si>
  <si>
    <t>Year 3</t>
  </si>
  <si>
    <t>semester 1</t>
  </si>
  <si>
    <t>semester 2</t>
  </si>
  <si>
    <t>Semester 2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</si>
  <si>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</si>
  <si>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</si>
  <si>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</si>
  <si>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</si>
  <si>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</si>
  <si>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</si>
  <si>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</si>
  <si>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</si>
  <si>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</si>
  <si>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</si>
  <si>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</si>
  <si>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</si>
  <si>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</si>
  <si>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</si>
  <si>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</si>
  <si>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</si>
  <si>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</si>
  <si>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 xml:space="preserve">             เช่น 3 หน่วยกิต คิดเป็น 0.5 หรือ 1-2 หน่วยกิต คิดเป็น 0.25 classes เป็นต้น</t>
  </si>
  <si>
    <t xml:space="preserve">2.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</si>
  <si>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3. ภาคการศึกษาที่นำมาคิด FTE กำหนดให้เป็นภาคการศึกษาที่ 1 และ 2 ภาคฤดูร้อนไม่นำมาคำนวณ</t>
  </si>
  <si>
    <t xml:space="preserve">4.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</si>
  <si>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5. กำหนดการคิดภาระงานสอนจริงในรายวิชาที่จะนำไปใช้ในการคำนวณ ดังนี้</t>
  </si>
  <si>
    <t xml:space="preserve">6.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</si>
  <si>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7. การคำนวณ FTE of academic staff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ความแตกต่างของแต่หลักสูตรและเพื่อให้เกิดความเหมาะสมในการปฏิบัติงานจริงของแต่ละหลักสูตร </t>
  </si>
  <si>
    <t xml:space="preserve"> = 0.95  FTE เฉลี่ยของอาจารย์ผู้สอนในหลักสูตร</t>
  </si>
  <si>
    <t xml:space="preserve"> = FTE เฉลี่ยของอาจารย์ผู้สอนในหลักสูตร</t>
  </si>
  <si>
    <t xml:space="preserve">8. เพื่อให้เกิดความเข้าใจไปในทิศทางเดียวกัน การคำนวณ FTE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</si>
  <si>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รายวิชา ต่อปีการศึกษา</t>
  </si>
  <si>
    <t>เฉลี่ย FTE</t>
  </si>
  <si>
    <t>ท่าน ต่อปีการศึกษา</t>
  </si>
  <si>
    <t>ประมาณการว่า</t>
  </si>
  <si>
    <t xml:space="preserve"> - อาจารย์สอน</t>
  </si>
  <si>
    <t xml:space="preserve"> - จำนวนอาจารย์ผู้สอน</t>
  </si>
  <si>
    <t>(FTE รวมของอาจารย์สอน สังกัดในหลักสูตรและคณะ)</t>
  </si>
  <si>
    <t>(FTE เฉลี่ยของอาจารย์สอน สังกัดในหลักสูตรและคณะ)</t>
  </si>
  <si>
    <t xml:space="preserve">    (ไม่นับรายวิชาศึกษาทั่วไป (GE) แต่ทั้งนี้ 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</si>
  <si>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>1. อาจารย์ที่นำมาคิด FTE of Academic staff คือ อาจารย์ที่ทำการสอนในปีการศึกษานั้น ๆ ของหลักสูตร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</si>
  <si>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</si>
  <si>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</si>
  <si>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(FTE รวมของอาจารย์สอน สังกัดนอกคณะ)</t>
  </si>
  <si>
    <t>(FTE เฉลี่ยของอาจารย์สอน สังกัดนอกคณะ)</t>
  </si>
  <si>
    <t>ของอาจารย์สอน ในคณะ</t>
  </si>
  <si>
    <t>ของอาจารย์สอน ทั้งหมดของหลักสูตร (ในคณะ+นอกคณะ)</t>
  </si>
  <si>
    <t>ประเภท</t>
  </si>
  <si>
    <t>ชาย</t>
  </si>
  <si>
    <t>หญิง</t>
  </si>
  <si>
    <t>รวม</t>
  </si>
  <si>
    <t>จำนวนพนักงาน</t>
  </si>
  <si>
    <t>ค่า FTE</t>
  </si>
  <si>
    <t>จำนวนร้อยละของปริญญาเอก</t>
  </si>
  <si>
    <t>ศาสตราจารย์</t>
  </si>
  <si>
    <t>รอง/ผู้ช่วยศาสตราจารย์</t>
  </si>
  <si>
    <t>อาจารย์ประจำ</t>
  </si>
  <si>
    <t>อาจารย์พิเศษ</t>
  </si>
  <si>
    <t>ผู้บรรยายพิเศษ/อาจารย์พิเศษ</t>
  </si>
  <si>
    <t>ตารางแสดงข้อมูลภาระงานอาจารย์ในหลักสูตร........</t>
  </si>
  <si>
    <t>การคิด FTE ของอาจารย์หลักสูตรศิลปศาสตรบัณฑิต สาขาวิชาพัฒนาการท่องเที่ยว ปีการศึกษา 2565</t>
  </si>
  <si>
    <t>อ.ดร.วลัยลดา ถาวรมงคลกิจ</t>
  </si>
  <si>
    <t>อ.ดร.มนสิชา อินทจักร</t>
  </si>
  <si>
    <t>อ.ดร.วุฒิพงษ์ ฉั่วตระกูล</t>
  </si>
  <si>
    <t>อ.ดร.วัชรีวรรณ ชาติพันธ์</t>
  </si>
  <si>
    <t>ระบบนิเวศและสิ่งแวดล้อม</t>
  </si>
  <si>
    <t>อ.อรุณโรจน์ พวงสุวรรณ</t>
  </si>
  <si>
    <t>ความรู้เบื้องต้นเกี่ยวกับการท่องเที่ยวและการโรงแรม</t>
  </si>
  <si>
    <t>การวิเคราะห์ข้อมูลด้านอุตสาหกรรมการท่องเที่ยว</t>
  </si>
  <si>
    <t>อ.ดร.กวินรัตน์ อัฐวงศ์ชยากร</t>
  </si>
  <si>
    <t>พท100</t>
  </si>
  <si>
    <t>การขนส่งและลอจิสติกส์เพื่อการท่องเที่ยว</t>
  </si>
  <si>
    <t>อ.ดร.ทิพย์วดี โพธิ์สิทธิพรรณ</t>
  </si>
  <si>
    <t>พท140</t>
  </si>
  <si>
    <t>พท210</t>
  </si>
  <si>
    <t>หลักการมัคคุเทศก์</t>
  </si>
  <si>
    <t>พท241</t>
  </si>
  <si>
    <t>จิตวิทยาการบริการ</t>
  </si>
  <si>
    <t>พท242</t>
  </si>
  <si>
    <t>ผศ.รักธิดา ศิริ พิทักษ์กิจนุกูร</t>
  </si>
  <si>
    <t>พฤติกรรมการท่องเที่ยว</t>
  </si>
  <si>
    <t>พท243</t>
  </si>
  <si>
    <t>สุขภาวะและความปลอดภัยของการท่องเที่ยว</t>
  </si>
  <si>
    <t>อ.ดร.เชษฐ์ ใจเพชร</t>
  </si>
  <si>
    <t>กฎหมายสำหรับการท่องเที่ยว</t>
  </si>
  <si>
    <t>อ.ชัช พชรธรรมกุล</t>
  </si>
  <si>
    <t>กฎหมายและองค์กรสิ่งแวดล้อม</t>
  </si>
  <si>
    <t>พท300</t>
  </si>
  <si>
    <t>พท310</t>
  </si>
  <si>
    <t>รศ.ดร.อัครพงศ์ อั้นทอง</t>
  </si>
  <si>
    <t>วิธีวิจัยทางการท่องเที่ยว</t>
  </si>
  <si>
    <t>การออกแบบประสบการณ์ทางการท่องเที่ยว</t>
  </si>
  <si>
    <t>พท322</t>
  </si>
  <si>
    <t>อ.อนุวัต เชื้อเย็น</t>
  </si>
  <si>
    <t>การพัฒนาการท่องเที่ยวอย่างยั่งยืน</t>
  </si>
  <si>
    <t>พท340</t>
  </si>
  <si>
    <t>การจัดกิจกรรมนันทนาการเพื่อการท่องเที่ยว</t>
  </si>
  <si>
    <t>พท343</t>
  </si>
  <si>
    <t>การจัดการการท่องเที่ยวเชิงนิเวศ</t>
  </si>
  <si>
    <t>พท344</t>
  </si>
  <si>
    <t>การท่องเที่ยวโดยชุมชน</t>
  </si>
  <si>
    <t>พท345</t>
  </si>
  <si>
    <t>อ.ว่าที่ร้อยเอก ดร.จิระชัย ยมเกิด</t>
  </si>
  <si>
    <t>การจัดการทรัพยากรมนุษย์เพื่อการท่องเที่ยว</t>
  </si>
  <si>
    <t>พท351</t>
  </si>
  <si>
    <t>นิเทศศาสตร์กับการท่องเที่ยว</t>
  </si>
  <si>
    <t>พท360</t>
  </si>
  <si>
    <t>ผศ.ดร.ลักขณา พันธุ์แสนศรี</t>
  </si>
  <si>
    <t>การประเมินผลกระทบทางการท่องเที่ยว</t>
  </si>
  <si>
    <t>พท440</t>
  </si>
  <si>
    <t>การจัดการธุรกิจการท่องเที่ยวอย่างยั่งยืน</t>
  </si>
  <si>
    <t>พท450</t>
  </si>
  <si>
    <t>อ.อรจนา แสนไชย จันทรประยูร</t>
  </si>
  <si>
    <t>การสื่อความหมายธรรมชาติและวัฒนธรรม</t>
  </si>
  <si>
    <t>อ.ดร.สวิชญา ศุภอุดมฤกษ์</t>
  </si>
  <si>
    <t>พท460</t>
  </si>
  <si>
    <t>สัมมนาทางการท่องเที่ยว</t>
  </si>
  <si>
    <t>พท470</t>
  </si>
  <si>
    <t>สหกิจศึกษา</t>
  </si>
  <si>
    <t>พท497</t>
  </si>
  <si>
    <t>การตลาดดิจิทัลเพื่อการท่องเที่ยว</t>
  </si>
  <si>
    <t>เทคโนโลยีสารสนเทศและการสื่อสารทางการท่องเที่ยว</t>
  </si>
  <si>
    <t>การจัดการที่พักแรม</t>
  </si>
  <si>
    <t>พท260</t>
  </si>
  <si>
    <t>อ.ดร.ปานแพร เชาวน์ประยูร อุดมรักษาทรัพย์</t>
  </si>
  <si>
    <t>ประวัติศาสตร์ไทยเพื่อการท่องเที่ยว</t>
  </si>
  <si>
    <t>พท330</t>
  </si>
  <si>
    <t>วัฒนธรรมและมรดกภูมิปัญญาไทยเพื่อการท่องเที่ยว</t>
  </si>
  <si>
    <t>พท331</t>
  </si>
  <si>
    <t xml:space="preserve">	ภูมิศาสตร์เพื่อการพัฒนาทรัพยากรการท่องเที่ยว</t>
  </si>
  <si>
    <t>อ.ดร.กีรติ ตระการศิริวานิช</t>
  </si>
  <si>
    <t>พท332</t>
  </si>
  <si>
    <t xml:space="preserve">	การพัฒนาการท่องเที่ยวอย่างยั่งยืน</t>
  </si>
  <si>
    <t>การวางแผนและพัฒนาการท่องเที่ยว</t>
  </si>
  <si>
    <t>พท441</t>
  </si>
  <si>
    <t>อารยธรรมและโลกสมัยใหม่</t>
  </si>
  <si>
    <t>ประวัติศาสตร์และพัฒนาการของล้านนา</t>
  </si>
  <si>
    <t>เกษตรเพื่อชีวิต</t>
  </si>
  <si>
    <t>ทักษะดิจิทัลในศตวรรษที่ 21</t>
  </si>
  <si>
    <t>ภาษาไทยเพื่อกิจธุระยุคดิจิทัล</t>
  </si>
  <si>
    <t>ภาษาอังกฤษในชีวิตประจำวัน</t>
  </si>
  <si>
    <t>รายวิชาภาษาต่างประเทศ</t>
  </si>
  <si>
    <t>ด้านการเป็นผู้ประกอบการ</t>
  </si>
  <si>
    <t>ภาษาอังกฤษเชิงสังคมศาสตร์ 1</t>
  </si>
  <si>
    <t>ภาษาญี่ปุ่นเบื้องต้น 1</t>
  </si>
  <si>
    <t>ภาษาจีนขั้นต้น 1</t>
  </si>
  <si>
    <t>ภาษาญี่ปุ่นเบื้องต้น 2</t>
  </si>
  <si>
    <t>ภาษาจีนขั้นต้น 2</t>
  </si>
  <si>
    <t>ภาษาญี่ปุ่นเพื่อการสนทนาและการสื่อสาร 1</t>
  </si>
  <si>
    <t>ภาษาญี่ปุ่นเพื่อการสนทนาและการสื่อสาร 2</t>
  </si>
  <si>
    <t>ภาษาจีนเพื่อการสนทนาและการสื่อสาร 1</t>
  </si>
  <si>
    <t>ภาษาจีนเพื่อการสนทนาและการสื่อสาร 2</t>
  </si>
  <si>
    <t>ภาษาญี่ปุ่นเพื่อการท่องเที่ยว 1</t>
  </si>
  <si>
    <t>ภาษาจีนเพื่อการท่องเที่ยว 1</t>
  </si>
  <si>
    <t xml:space="preserve">ประวัติศาสตร์และพัฒนาการของล้านนา </t>
  </si>
  <si>
    <t>ด้านการคิดคำนวณ การใช้เหตุผลและเทคโนโลยี</t>
  </si>
  <si>
    <t>Year 4</t>
  </si>
  <si>
    <t>อ.ดร.ยุทธการ ไวยอาภา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</si>
</sst>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1"/>
      <color rgb="FF000000"/>
      <name val="Calibri"/>
      <family val="2"/>
      <scheme val="minor"/>
    </font>
    <font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5" borderId="6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8" fillId="6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7" borderId="0" xfId="0" applyFont="1" applyFill="1"/>
    <xf numFmtId="0" fontId="11" fillId="5" borderId="0" xfId="0" applyFont="1" applyFill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3" fillId="0" borderId="12" xfId="0" applyFont="1" applyBorder="1"/>
    <xf numFmtId="0" fontId="0" fillId="0" borderId="0" xfId="0" applyFill="1" applyBorder="1"/>
    <xf numFmtId="0" fontId="0" fillId="0" borderId="1" xfId="0" applyFont="1" applyBorder="1"/>
    <xf numFmtId="0" fontId="0" fillId="0" borderId="2" xfId="0" applyFont="1" applyBorder="1" applyAlignment="1">
      <alignment horizontal="left"/>
    </xf>
    <xf numFmtId="0" fontId="0" fillId="0" borderId="3" xfId="0" applyFont="1" applyBorder="1"/>
    <xf numFmtId="0" fontId="0" fillId="0" borderId="9" xfId="0" applyFont="1" applyBorder="1"/>
    <xf numFmtId="0" fontId="0" fillId="0" borderId="0" xfId="0" applyFont="1" applyAlignment="1">
      <alignment horizontal="left"/>
    </xf>
    <xf numFmtId="0" fontId="0" fillId="0" borderId="10" xfId="0" applyFont="1" applyBorder="1"/>
    <xf numFmtId="0" fontId="14" fillId="0" borderId="0" xfId="0" applyFont="1"/>
    <xf numFmtId="0" fontId="0" fillId="0" borderId="0" xfId="0" applyFill="1" applyBorder="1" applyAlignment="1">
      <alignment horizontal="right"/>
    </xf>
    <xf numFmtId="0" fontId="15" fillId="0" borderId="0" xfId="0" applyFont="1"/>
    <xf numFmtId="0" fontId="0" fillId="0" borderId="6" xfId="0" applyFill="1" applyBorder="1"/>
    <xf numFmtId="0" fontId="0" fillId="0" borderId="16" xfId="0" applyBorder="1"/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7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22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25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10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14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18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26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7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29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21</xdr:row>
      <xdr:rowOff>0</xdr:rowOff>
    </xdr:from>
    <xdr:to>
      <xdr:col>12</xdr:col>
      <xdr:colOff>209550</xdr:colOff>
      <xdr:row>23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BCCF-D278-40CC-98B3-0DD633664E33}">
  <sheetPr codeName="Sheet1"/>
  <dimension ref="A1:F20"/>
  <sheetViews>
    <sheetView zoomScale="90" zoomScaleNormal="90" workbookViewId="0"/>
  </sheetViews>
  <sheetFormatPr defaultColWidth="9" defaultRowHeight="15.75" x14ac:dyDescent="0.25"/>
  <cols>
    <col min="1" max="4" width="9" style="30"/>
    <col min="5" max="5" width="15.140625" style="30" customWidth="1"/>
    <col min="6" max="16384" width="9" style="30"/>
  </cols>
  <sheetData>
    <row r="1" spans="1:6" x14ac:dyDescent="0.25">
      <c r="A1" s="30" t="s">
        <v>79</v>
      </c>
    </row>
    <row r="2" spans="1:6" x14ac:dyDescent="0.25">
      <c r="A2" s="30" t="s">
        <v>78</v>
      </c>
    </row>
    <row r="3" spans="1:6" x14ac:dyDescent="0.25">
      <c r="A3" s="30" t="s">
        <v>61</v>
      </c>
    </row>
    <row r="4" spans="1:6" x14ac:dyDescent="0.25">
      <c r="A4" s="30" t="s">
        <v>62</v>
      </c>
    </row>
    <row r="5" spans="1:6" x14ac:dyDescent="0.25">
      <c r="A5" s="30" t="s">
        <v>63</v>
      </c>
    </row>
    <row r="6" spans="1:6" x14ac:dyDescent="0.25">
      <c r="A6" s="30" t="s">
        <v>64</v>
      </c>
    </row>
    <row r="7" spans="1:6" x14ac:dyDescent="0.25">
      <c r="C7" s="37" t="s">
        <v>0</v>
      </c>
      <c r="F7" s="30" t="s">
        <v>1</v>
      </c>
    </row>
    <row r="8" spans="1:6" x14ac:dyDescent="0.25">
      <c r="C8" s="37" t="s">
        <v>2</v>
      </c>
      <c r="F8" s="30" t="s">
        <v>1</v>
      </c>
    </row>
    <row r="9" spans="1:6" x14ac:dyDescent="0.25">
      <c r="C9" s="37" t="s">
        <v>3</v>
      </c>
      <c r="F9" s="30" t="s">
        <v>4</v>
      </c>
    </row>
    <row r="10" spans="1:6" x14ac:dyDescent="0.25">
      <c r="C10" s="37" t="s">
        <v>5</v>
      </c>
      <c r="F10" s="30" t="s">
        <v>1</v>
      </c>
    </row>
    <row r="11" spans="1:6" x14ac:dyDescent="0.25">
      <c r="C11" s="37" t="s">
        <v>59</v>
      </c>
    </row>
    <row r="12" spans="1:6" x14ac:dyDescent="0.25">
      <c r="C12" s="37" t="s">
        <v>60</v>
      </c>
    </row>
    <row r="13" spans="1:6" x14ac:dyDescent="0.25">
      <c r="C13" s="38" t="s">
        <v>6</v>
      </c>
    </row>
    <row r="14" spans="1:6" x14ac:dyDescent="0.25">
      <c r="C14" s="30" t="s">
        <v>7</v>
      </c>
    </row>
    <row r="15" spans="1:6" x14ac:dyDescent="0.25">
      <c r="A15" s="30" t="s">
        <v>65</v>
      </c>
    </row>
    <row r="16" spans="1:6" x14ac:dyDescent="0.25">
      <c r="A16" s="30" t="s">
        <v>8</v>
      </c>
    </row>
    <row r="17" spans="1:1" x14ac:dyDescent="0.25">
      <c r="A17" s="30" t="s">
        <v>9</v>
      </c>
    </row>
    <row r="18" spans="1:1" x14ac:dyDescent="0.25">
      <c r="A18" s="30" t="s">
        <v>10</v>
      </c>
    </row>
    <row r="19" spans="1:1" x14ac:dyDescent="0.25">
      <c r="A19" s="30" t="s">
        <v>66</v>
      </c>
    </row>
    <row r="20" spans="1:1" x14ac:dyDescent="0.25">
      <c r="A20" s="30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33"/>
  <sheetViews>
    <sheetView tabSelected="1" topLeftCell="A111" workbookViewId="0">
      <selection activeCell="K133" sqref="K133"/>
    </sheetView>
  </sheetViews>
  <sheetFormatPr defaultRowHeight="15" x14ac:dyDescent="0.25"/>
  <cols>
    <col min="1" max="1" width="18.42578125" customWidth="1"/>
    <col min="2" max="2" width="12" customWidth="1"/>
    <col min="3" max="3" width="17.42578125" customWidth="1"/>
    <col min="4" max="4" width="11.140625" customWidth="1"/>
    <col min="5" max="5" width="10.42578125" customWidth="1"/>
    <col min="6" max="6" width="20.42578125" customWidth="1"/>
    <col min="7" max="7" width="11.42578125" customWidth="1"/>
    <col min="12" max="12" width="4.42578125" customWidth="1"/>
    <col min="13" max="13" width="12.140625" customWidth="1"/>
    <col min="14" max="14" width="47.5703125" customWidth="1"/>
    <col min="15" max="15" width="9.140625" style="25"/>
  </cols>
  <sheetData>
    <row r="1" spans="1:14" x14ac:dyDescent="0.25">
      <c r="A1" s="27" t="s">
        <v>99</v>
      </c>
      <c r="N1" s="45"/>
    </row>
    <row r="2" spans="1:14" x14ac:dyDescent="0.25">
      <c r="M2" t="s">
        <v>11</v>
      </c>
      <c r="N2" s="45">
        <v>1</v>
      </c>
    </row>
    <row r="3" spans="1:14" ht="24.75" x14ac:dyDescent="0.6">
      <c r="A3" s="28"/>
      <c r="B3" s="28"/>
      <c r="C3" s="29" t="s">
        <v>12</v>
      </c>
      <c r="F3" s="23" t="s">
        <v>13</v>
      </c>
      <c r="G3" s="23">
        <v>4</v>
      </c>
      <c r="H3" t="s">
        <v>14</v>
      </c>
      <c r="M3" t="s">
        <v>15</v>
      </c>
      <c r="N3" s="45">
        <v>2</v>
      </c>
    </row>
    <row r="4" spans="1:14" x14ac:dyDescent="0.25">
      <c r="C4" t="s">
        <v>16</v>
      </c>
      <c r="N4" s="45">
        <f>2/5</f>
        <v>0.4</v>
      </c>
    </row>
    <row r="7" spans="1:14" x14ac:dyDescent="0.25">
      <c r="A7" s="27" t="s">
        <v>17</v>
      </c>
    </row>
    <row r="8" spans="1:14" x14ac:dyDescent="0.25">
      <c r="A8" t="s">
        <v>18</v>
      </c>
    </row>
    <row r="9" spans="1:14" x14ac:dyDescent="0.25">
      <c r="A9" s="7"/>
      <c r="B9" s="7"/>
      <c r="C9" s="1" t="s">
        <v>20</v>
      </c>
      <c r="D9" s="2"/>
      <c r="E9" s="3"/>
      <c r="F9" s="2" t="s">
        <v>21</v>
      </c>
      <c r="G9" s="2"/>
      <c r="H9" s="3"/>
      <c r="I9" s="9"/>
      <c r="J9" s="10" t="s">
        <v>22</v>
      </c>
      <c r="K9" s="26" t="s">
        <v>19</v>
      </c>
      <c r="L9" s="10"/>
      <c r="M9" s="11" t="s">
        <v>23</v>
      </c>
    </row>
    <row r="10" spans="1:14" x14ac:dyDescent="0.25">
      <c r="A10" s="8" t="s">
        <v>24</v>
      </c>
      <c r="B10" s="8" t="s">
        <v>25</v>
      </c>
      <c r="C10" s="4" t="s">
        <v>26</v>
      </c>
      <c r="D10" s="5" t="s">
        <v>27</v>
      </c>
      <c r="E10" s="6" t="s">
        <v>28</v>
      </c>
      <c r="F10" s="4" t="s">
        <v>26</v>
      </c>
      <c r="G10" s="5" t="s">
        <v>27</v>
      </c>
      <c r="H10" s="6" t="s">
        <v>28</v>
      </c>
      <c r="I10" s="14"/>
      <c r="J10" s="15"/>
      <c r="K10" s="15"/>
      <c r="L10" s="15"/>
      <c r="M10" s="16"/>
    </row>
    <row r="11" spans="1:14" x14ac:dyDescent="0.25">
      <c r="A11" s="9" t="s">
        <v>100</v>
      </c>
      <c r="B11" s="20" t="s">
        <v>29</v>
      </c>
      <c r="C11" s="9" t="s">
        <v>135</v>
      </c>
      <c r="D11" s="10" t="s">
        <v>136</v>
      </c>
      <c r="E11" s="11">
        <v>1.5</v>
      </c>
      <c r="F11" s="10" t="s">
        <v>130</v>
      </c>
      <c r="G11" s="10" t="s">
        <v>131</v>
      </c>
      <c r="H11" s="11">
        <f>1.5/4</f>
        <v>0.375</v>
      </c>
      <c r="I11" s="9"/>
      <c r="J11" s="10"/>
      <c r="K11" s="10"/>
      <c r="L11" s="10"/>
      <c r="M11" s="11"/>
    </row>
    <row r="12" spans="1:14" x14ac:dyDescent="0.25">
      <c r="A12" s="12"/>
      <c r="B12" s="21"/>
      <c r="C12" s="12" t="s">
        <v>137</v>
      </c>
      <c r="D12" t="s">
        <v>138</v>
      </c>
      <c r="E12" s="13">
        <v>1.5</v>
      </c>
      <c r="F12" s="50" t="s">
        <v>166</v>
      </c>
      <c r="G12" s="50" t="s">
        <v>167</v>
      </c>
      <c r="H12" s="13">
        <v>1.5</v>
      </c>
      <c r="I12" s="12"/>
      <c r="M12" s="13"/>
    </row>
    <row r="13" spans="1:14" x14ac:dyDescent="0.25">
      <c r="A13" s="12"/>
      <c r="B13" s="21"/>
      <c r="C13" s="12" t="s">
        <v>157</v>
      </c>
      <c r="D13" t="s">
        <v>158</v>
      </c>
      <c r="E13" s="13">
        <v>0.75</v>
      </c>
      <c r="F13" s="50" t="s">
        <v>157</v>
      </c>
      <c r="G13" s="50" t="s">
        <v>158</v>
      </c>
      <c r="H13" s="13">
        <v>0.75</v>
      </c>
      <c r="I13" s="12"/>
      <c r="K13" s="36">
        <f>J14/G3</f>
        <v>1.40625</v>
      </c>
      <c r="M13" s="13"/>
    </row>
    <row r="14" spans="1:14" x14ac:dyDescent="0.25">
      <c r="A14" s="14"/>
      <c r="B14" s="22"/>
      <c r="C14" s="14"/>
      <c r="D14" s="17" t="s">
        <v>30</v>
      </c>
      <c r="E14" s="18">
        <f>SUM(E11:E12)</f>
        <v>3</v>
      </c>
      <c r="F14" s="17"/>
      <c r="G14" s="17" t="s">
        <v>30</v>
      </c>
      <c r="H14" s="18">
        <f>SUM(H11:H13)</f>
        <v>2.625</v>
      </c>
      <c r="I14" s="14"/>
      <c r="J14" s="15">
        <f>SUM(E14,H14)</f>
        <v>5.625</v>
      </c>
      <c r="K14" s="15">
        <f>IF(J14&gt;$G$3,1,(J14/$G$3))</f>
        <v>1</v>
      </c>
      <c r="L14" s="15"/>
      <c r="M14" s="24" t="str">
        <f>IF(J14&gt;4,"Overloaded","OK")</f>
        <v>Overloaded</v>
      </c>
    </row>
    <row r="15" spans="1:14" x14ac:dyDescent="0.25">
      <c r="A15" s="9" t="s">
        <v>101</v>
      </c>
      <c r="B15" s="20" t="s">
        <v>29</v>
      </c>
      <c r="C15" s="9" t="s">
        <v>142</v>
      </c>
      <c r="D15" s="10" t="s">
        <v>143</v>
      </c>
      <c r="E15" s="11">
        <v>1.5</v>
      </c>
      <c r="F15" s="10" t="s">
        <v>130</v>
      </c>
      <c r="G15" s="10" t="s">
        <v>131</v>
      </c>
      <c r="H15" s="11">
        <f>1.5/4</f>
        <v>0.375</v>
      </c>
      <c r="I15" s="9"/>
      <c r="J15" s="10"/>
      <c r="K15" s="10"/>
      <c r="L15" s="10"/>
      <c r="M15" s="11"/>
    </row>
    <row r="16" spans="1:14" x14ac:dyDescent="0.25">
      <c r="A16" s="12"/>
      <c r="B16" s="21"/>
      <c r="C16" s="12" t="s">
        <v>157</v>
      </c>
      <c r="D16" t="s">
        <v>158</v>
      </c>
      <c r="E16" s="13">
        <f>0.25/8</f>
        <v>3.125E-2</v>
      </c>
      <c r="F16" s="12" t="s">
        <v>171</v>
      </c>
      <c r="G16" s="50" t="s">
        <v>143</v>
      </c>
      <c r="H16" s="13">
        <v>1.5</v>
      </c>
      <c r="I16" s="12"/>
      <c r="M16" s="13"/>
    </row>
    <row r="17" spans="1:13" x14ac:dyDescent="0.25">
      <c r="A17" s="12"/>
      <c r="B17" s="21"/>
      <c r="C17" s="12"/>
      <c r="E17" s="13"/>
      <c r="F17" s="50" t="s">
        <v>157</v>
      </c>
      <c r="G17" s="50" t="s">
        <v>158</v>
      </c>
      <c r="H17" s="13">
        <f>0.25/8</f>
        <v>3.125E-2</v>
      </c>
      <c r="I17" s="12"/>
      <c r="M17" s="13"/>
    </row>
    <row r="18" spans="1:13" x14ac:dyDescent="0.25">
      <c r="A18" s="14"/>
      <c r="B18" s="22"/>
      <c r="C18" s="14"/>
      <c r="D18" s="17" t="s">
        <v>30</v>
      </c>
      <c r="E18" s="18">
        <f>SUM(E15:E17)</f>
        <v>1.53125</v>
      </c>
      <c r="F18" s="19"/>
      <c r="G18" s="17" t="s">
        <v>30</v>
      </c>
      <c r="H18" s="18">
        <f>SUM(H15:H17)</f>
        <v>1.90625</v>
      </c>
      <c r="I18" s="14"/>
      <c r="J18" s="15">
        <f>SUM(E18,H18)</f>
        <v>3.4375</v>
      </c>
      <c r="K18" s="15">
        <f>IF(J18&gt;$G$3,1,(J18/$G$3))</f>
        <v>0.859375</v>
      </c>
      <c r="L18" s="15"/>
      <c r="M18" s="60" t="str">
        <f>IF(J18&gt;4,"Overloaded","OK")</f>
        <v>OK</v>
      </c>
    </row>
    <row r="19" spans="1:13" x14ac:dyDescent="0.25">
      <c r="A19" s="9" t="s">
        <v>128</v>
      </c>
      <c r="B19" s="20" t="s">
        <v>29</v>
      </c>
      <c r="C19" s="9" t="s">
        <v>129</v>
      </c>
      <c r="D19" s="10" t="s">
        <v>127</v>
      </c>
      <c r="E19" s="11">
        <v>1</v>
      </c>
      <c r="F19" s="59" t="s">
        <v>129</v>
      </c>
      <c r="G19" s="10" t="s">
        <v>127</v>
      </c>
      <c r="H19" s="11">
        <v>1</v>
      </c>
      <c r="I19" s="9"/>
      <c r="J19" s="10"/>
      <c r="K19" s="10"/>
      <c r="L19" s="10"/>
      <c r="M19" s="11"/>
    </row>
    <row r="20" spans="1:13" x14ac:dyDescent="0.25">
      <c r="A20" s="12"/>
      <c r="B20" s="21"/>
      <c r="C20" s="12" t="s">
        <v>157</v>
      </c>
      <c r="D20" t="s">
        <v>158</v>
      </c>
      <c r="E20" s="13">
        <f>0.25/8</f>
        <v>3.125E-2</v>
      </c>
      <c r="F20" s="50" t="s">
        <v>157</v>
      </c>
      <c r="G20" s="50" t="s">
        <v>158</v>
      </c>
      <c r="H20" s="13">
        <f>0.25/8</f>
        <v>3.125E-2</v>
      </c>
      <c r="I20" s="12"/>
      <c r="M20" s="13"/>
    </row>
    <row r="21" spans="1:13" x14ac:dyDescent="0.25">
      <c r="A21" s="12"/>
      <c r="B21" s="21"/>
      <c r="C21" s="12"/>
      <c r="E21" s="13"/>
      <c r="F21" s="12"/>
      <c r="H21" s="13"/>
      <c r="I21" s="12"/>
      <c r="M21" s="13"/>
    </row>
    <row r="22" spans="1:13" x14ac:dyDescent="0.25">
      <c r="A22" s="14"/>
      <c r="B22" s="22"/>
      <c r="C22" s="14"/>
      <c r="D22" s="17" t="s">
        <v>30</v>
      </c>
      <c r="E22" s="18">
        <f>SUM(E19:E21)</f>
        <v>1.03125</v>
      </c>
      <c r="F22" s="19"/>
      <c r="G22" s="17" t="s">
        <v>30</v>
      </c>
      <c r="H22" s="18">
        <f>SUM(H19:H21)</f>
        <v>1.03125</v>
      </c>
      <c r="I22" s="14"/>
      <c r="J22" s="15">
        <f>SUM(E22,H22)</f>
        <v>2.0625</v>
      </c>
      <c r="K22" s="15">
        <f>IF(J22&gt;$G$3,1,(J22/$G$3))</f>
        <v>0.515625</v>
      </c>
      <c r="L22" s="15"/>
      <c r="M22" s="60" t="str">
        <f>IF(J22&gt;4,"Overloaded","OK")</f>
        <v>OK</v>
      </c>
    </row>
    <row r="23" spans="1:13" x14ac:dyDescent="0.25">
      <c r="A23" s="9" t="s">
        <v>102</v>
      </c>
      <c r="B23" s="20" t="s">
        <v>29</v>
      </c>
      <c r="C23" s="9" t="s">
        <v>139</v>
      </c>
      <c r="D23" s="10" t="s">
        <v>140</v>
      </c>
      <c r="E23" s="11">
        <v>0.75</v>
      </c>
      <c r="F23" s="10" t="s">
        <v>130</v>
      </c>
      <c r="G23" s="10" t="s">
        <v>131</v>
      </c>
      <c r="H23" s="11">
        <f>1.5/4</f>
        <v>0.375</v>
      </c>
      <c r="I23" s="9"/>
      <c r="J23" s="10"/>
      <c r="K23" s="10"/>
      <c r="L23" s="10"/>
      <c r="M23" s="11"/>
    </row>
    <row r="24" spans="1:13" x14ac:dyDescent="0.25">
      <c r="A24" s="12"/>
      <c r="B24" s="21"/>
      <c r="C24" s="9" t="s">
        <v>155</v>
      </c>
      <c r="D24" s="10" t="s">
        <v>156</v>
      </c>
      <c r="E24" s="11">
        <v>0.25</v>
      </c>
      <c r="F24" s="50" t="s">
        <v>157</v>
      </c>
      <c r="G24" s="50" t="s">
        <v>158</v>
      </c>
      <c r="H24" s="13">
        <f>0.25/8</f>
        <v>3.125E-2</v>
      </c>
      <c r="I24" s="12"/>
      <c r="M24" s="13"/>
    </row>
    <row r="25" spans="1:13" x14ac:dyDescent="0.25">
      <c r="A25" s="12"/>
      <c r="B25" s="21"/>
      <c r="C25" s="12" t="s">
        <v>157</v>
      </c>
      <c r="D25" t="s">
        <v>158</v>
      </c>
      <c r="E25" s="13">
        <f>0.25/8</f>
        <v>3.125E-2</v>
      </c>
      <c r="F25" s="12"/>
      <c r="H25" s="13"/>
      <c r="I25" s="12"/>
      <c r="M25" s="13"/>
    </row>
    <row r="26" spans="1:13" x14ac:dyDescent="0.25">
      <c r="A26" s="14"/>
      <c r="B26" s="22"/>
      <c r="C26" s="14"/>
      <c r="D26" s="17" t="s">
        <v>30</v>
      </c>
      <c r="E26" s="18">
        <f>SUM(E23:E25)</f>
        <v>1.03125</v>
      </c>
      <c r="F26" s="19"/>
      <c r="G26" s="17" t="s">
        <v>30</v>
      </c>
      <c r="H26" s="18">
        <f>SUM(H23:H25)</f>
        <v>0.40625</v>
      </c>
      <c r="I26" s="14"/>
      <c r="J26" s="15">
        <f>SUM(E26,H26)</f>
        <v>1.4375</v>
      </c>
      <c r="K26" s="15">
        <f>IF(J26&gt;$G$3,1,(J26/$G$3))</f>
        <v>0.359375</v>
      </c>
      <c r="L26" s="15"/>
      <c r="M26" s="16" t="str">
        <f>IF(J26&gt;4,"Overloaded","OK")</f>
        <v>OK</v>
      </c>
    </row>
    <row r="27" spans="1:13" x14ac:dyDescent="0.25">
      <c r="A27" s="9" t="s">
        <v>103</v>
      </c>
      <c r="B27" s="20" t="s">
        <v>29</v>
      </c>
      <c r="C27" s="51" t="s">
        <v>104</v>
      </c>
      <c r="D27" s="52">
        <v>10601100</v>
      </c>
      <c r="E27" s="53">
        <v>1</v>
      </c>
      <c r="F27" s="9" t="s">
        <v>116</v>
      </c>
      <c r="G27" s="10">
        <v>10601241</v>
      </c>
      <c r="H27" s="11">
        <v>1</v>
      </c>
      <c r="I27" s="9"/>
      <c r="J27" s="10"/>
      <c r="K27" s="10"/>
      <c r="L27" s="10"/>
      <c r="M27" s="11"/>
    </row>
    <row r="28" spans="1:13" x14ac:dyDescent="0.25">
      <c r="A28" s="12"/>
      <c r="B28" s="21"/>
      <c r="C28" s="54" t="s">
        <v>104</v>
      </c>
      <c r="D28" s="55" t="s">
        <v>109</v>
      </c>
      <c r="E28" s="56">
        <v>1.5</v>
      </c>
      <c r="F28" s="10" t="s">
        <v>130</v>
      </c>
      <c r="G28" s="10" t="s">
        <v>131</v>
      </c>
      <c r="H28" s="11">
        <f>1.5/4</f>
        <v>0.375</v>
      </c>
      <c r="I28" s="12"/>
      <c r="M28" s="13"/>
    </row>
    <row r="29" spans="1:13" x14ac:dyDescent="0.25">
      <c r="A29" s="12"/>
      <c r="B29" s="21"/>
      <c r="C29" s="54" t="s">
        <v>116</v>
      </c>
      <c r="D29" s="55" t="s">
        <v>117</v>
      </c>
      <c r="E29" s="56">
        <v>1.5</v>
      </c>
      <c r="F29" s="50" t="s">
        <v>157</v>
      </c>
      <c r="G29" s="50" t="s">
        <v>158</v>
      </c>
      <c r="H29" s="13">
        <f>0.25/8</f>
        <v>3.125E-2</v>
      </c>
      <c r="I29" s="12"/>
      <c r="M29" s="13"/>
    </row>
    <row r="30" spans="1:13" x14ac:dyDescent="0.25">
      <c r="A30" s="12"/>
      <c r="B30" s="21"/>
      <c r="C30" s="57" t="s">
        <v>130</v>
      </c>
      <c r="D30" s="55" t="s">
        <v>131</v>
      </c>
      <c r="E30" s="56">
        <v>0.75</v>
      </c>
      <c r="F30" s="12"/>
      <c r="H30" s="13"/>
      <c r="I30" s="12"/>
      <c r="M30" s="13"/>
    </row>
    <row r="31" spans="1:13" x14ac:dyDescent="0.25">
      <c r="A31" s="12"/>
      <c r="B31" s="21"/>
      <c r="C31" s="12" t="s">
        <v>157</v>
      </c>
      <c r="D31" t="s">
        <v>158</v>
      </c>
      <c r="E31" s="56">
        <f>0.25/8</f>
        <v>3.125E-2</v>
      </c>
      <c r="F31" s="12"/>
      <c r="H31" s="13"/>
      <c r="I31" s="12"/>
      <c r="M31" s="13"/>
    </row>
    <row r="32" spans="1:13" x14ac:dyDescent="0.25">
      <c r="A32" s="14"/>
      <c r="B32" s="22"/>
      <c r="C32" s="14"/>
      <c r="D32" s="17" t="s">
        <v>30</v>
      </c>
      <c r="E32" s="18">
        <f>SUM(E27:E30)</f>
        <v>4.75</v>
      </c>
      <c r="F32" s="19"/>
      <c r="G32" s="17" t="s">
        <v>30</v>
      </c>
      <c r="H32" s="18">
        <f>SUM(H27:H29)</f>
        <v>1.40625</v>
      </c>
      <c r="I32" s="14"/>
      <c r="J32" s="15">
        <f>SUM(E32,H32)</f>
        <v>6.15625</v>
      </c>
      <c r="K32" s="15">
        <f>IF(J32&gt;$G$3,1,(J32/$G$3))</f>
        <v>1</v>
      </c>
      <c r="L32" s="15"/>
      <c r="M32" s="24" t="str">
        <f>IF(J32&gt;4,"Overloaded","OK")</f>
        <v>Overloaded</v>
      </c>
    </row>
    <row r="34" spans="1:13" x14ac:dyDescent="0.25">
      <c r="J34" s="23" t="s">
        <v>33</v>
      </c>
      <c r="K34" s="23">
        <f>SUM(K14:K33)</f>
        <v>3.734375</v>
      </c>
      <c r="M34" t="s">
        <v>76</v>
      </c>
    </row>
    <row r="35" spans="1:13" x14ac:dyDescent="0.25">
      <c r="J35" s="43" t="s">
        <v>71</v>
      </c>
      <c r="K35" s="43">
        <f>K34/5</f>
        <v>0.74687499999999996</v>
      </c>
      <c r="M35" t="s">
        <v>77</v>
      </c>
    </row>
    <row r="36" spans="1:13" x14ac:dyDescent="0.25">
      <c r="K36" s="42"/>
    </row>
    <row r="37" spans="1:13" x14ac:dyDescent="0.25">
      <c r="A37" t="s">
        <v>31</v>
      </c>
    </row>
    <row r="38" spans="1:13" x14ac:dyDescent="0.25">
      <c r="A38" s="20" t="s">
        <v>105</v>
      </c>
      <c r="B38" s="20" t="s">
        <v>32</v>
      </c>
      <c r="C38" s="9" t="s">
        <v>106</v>
      </c>
      <c r="D38" s="10">
        <v>10601200</v>
      </c>
      <c r="E38" s="11">
        <v>1</v>
      </c>
      <c r="F38" s="9" t="s">
        <v>106</v>
      </c>
      <c r="G38" s="10">
        <v>10601200</v>
      </c>
      <c r="H38" s="11">
        <v>1</v>
      </c>
      <c r="I38" s="9"/>
      <c r="J38" s="10"/>
      <c r="K38" s="10"/>
      <c r="L38" s="10"/>
      <c r="M38" s="11"/>
    </row>
    <row r="39" spans="1:13" x14ac:dyDescent="0.25">
      <c r="A39" s="21"/>
      <c r="B39" s="21"/>
      <c r="C39" s="12"/>
      <c r="E39" s="13"/>
      <c r="F39" s="12"/>
      <c r="H39" s="13"/>
      <c r="I39" s="12"/>
      <c r="M39" s="13"/>
    </row>
    <row r="40" spans="1:13" x14ac:dyDescent="0.25">
      <c r="A40" s="21"/>
      <c r="B40" s="21"/>
      <c r="C40" s="12"/>
      <c r="E40" s="13"/>
      <c r="F40" s="12"/>
      <c r="H40" s="13"/>
      <c r="I40" s="12"/>
      <c r="M40" s="13"/>
    </row>
    <row r="41" spans="1:13" x14ac:dyDescent="0.25">
      <c r="A41" s="22"/>
      <c r="B41" s="22"/>
      <c r="C41" s="14"/>
      <c r="D41" s="17" t="s">
        <v>30</v>
      </c>
      <c r="E41" s="18">
        <f>SUM(E38:E40)</f>
        <v>1</v>
      </c>
      <c r="F41" s="19"/>
      <c r="G41" s="17" t="s">
        <v>30</v>
      </c>
      <c r="H41" s="18">
        <f>SUM(H38:H40)</f>
        <v>1</v>
      </c>
      <c r="I41" s="14"/>
      <c r="J41" s="15">
        <f>SUM(E41,H41)</f>
        <v>2</v>
      </c>
      <c r="K41" s="15">
        <f>IF(J41&gt;$G$3,1,(J41/$G$3))</f>
        <v>0.5</v>
      </c>
      <c r="L41" s="15"/>
      <c r="M41" s="16" t="str">
        <f>IF(J41&gt;4,"Overloaded","OK")</f>
        <v>OK</v>
      </c>
    </row>
    <row r="42" spans="1:13" x14ac:dyDescent="0.25">
      <c r="A42" s="20" t="s">
        <v>108</v>
      </c>
      <c r="B42" t="s">
        <v>32</v>
      </c>
      <c r="C42" s="9" t="s">
        <v>107</v>
      </c>
      <c r="D42" s="10">
        <v>10601210</v>
      </c>
      <c r="E42" s="11">
        <v>1</v>
      </c>
      <c r="F42" s="9" t="s">
        <v>172</v>
      </c>
      <c r="G42" s="10" t="s">
        <v>173</v>
      </c>
      <c r="H42" s="11">
        <v>1.5</v>
      </c>
      <c r="I42" s="9"/>
      <c r="J42" s="10"/>
      <c r="K42" s="10"/>
      <c r="L42" s="10"/>
      <c r="M42" s="11"/>
    </row>
    <row r="43" spans="1:13" x14ac:dyDescent="0.25">
      <c r="A43" s="21"/>
      <c r="C43" s="12" t="s">
        <v>107</v>
      </c>
      <c r="D43" t="s">
        <v>113</v>
      </c>
      <c r="E43" s="13">
        <v>1</v>
      </c>
      <c r="F43" s="50" t="s">
        <v>157</v>
      </c>
      <c r="G43" s="50" t="s">
        <v>158</v>
      </c>
      <c r="H43" s="13">
        <f>0.25/8</f>
        <v>3.125E-2</v>
      </c>
      <c r="I43" s="12"/>
      <c r="M43" s="13"/>
    </row>
    <row r="44" spans="1:13" x14ac:dyDescent="0.25">
      <c r="A44" s="21"/>
      <c r="B44" s="21"/>
      <c r="C44" s="12" t="s">
        <v>147</v>
      </c>
      <c r="D44" t="s">
        <v>148</v>
      </c>
      <c r="E44" s="13">
        <v>1.5</v>
      </c>
      <c r="F44" s="12"/>
      <c r="H44" s="13"/>
      <c r="I44" s="12"/>
      <c r="M44" s="13"/>
    </row>
    <row r="45" spans="1:13" x14ac:dyDescent="0.25">
      <c r="A45" s="21"/>
      <c r="B45" s="21"/>
      <c r="C45" s="12" t="s">
        <v>157</v>
      </c>
      <c r="D45" t="s">
        <v>158</v>
      </c>
      <c r="E45" s="13">
        <f>0.25/8</f>
        <v>3.125E-2</v>
      </c>
      <c r="F45" s="12"/>
      <c r="H45" s="13"/>
      <c r="I45" s="12"/>
      <c r="M45" s="13"/>
    </row>
    <row r="46" spans="1:13" x14ac:dyDescent="0.25">
      <c r="A46" s="22"/>
      <c r="B46" s="22"/>
      <c r="C46" s="14"/>
      <c r="D46" s="17" t="s">
        <v>30</v>
      </c>
      <c r="E46" s="18">
        <f>SUM(E42:E44)</f>
        <v>3.5</v>
      </c>
      <c r="F46" s="19"/>
      <c r="G46" s="17" t="s">
        <v>30</v>
      </c>
      <c r="H46" s="18">
        <f>SUM(H42:H44)</f>
        <v>1.53125</v>
      </c>
      <c r="I46" s="14"/>
      <c r="J46" s="15">
        <f>SUM(E46,H46)</f>
        <v>5.03125</v>
      </c>
      <c r="K46" s="15">
        <f>IF(J46&gt;$G$3,1,(J46/$G$3))</f>
        <v>1</v>
      </c>
      <c r="L46" s="15"/>
      <c r="M46" s="24" t="str">
        <f>IF(J46&gt;4,"Overloaded","OK")</f>
        <v>Overloaded</v>
      </c>
    </row>
    <row r="47" spans="1:13" x14ac:dyDescent="0.25">
      <c r="A47" s="20" t="s">
        <v>111</v>
      </c>
      <c r="B47" t="s">
        <v>32</v>
      </c>
      <c r="C47" s="9" t="s">
        <v>110</v>
      </c>
      <c r="D47" s="10" t="s">
        <v>112</v>
      </c>
      <c r="E47" s="11">
        <v>1.5</v>
      </c>
      <c r="F47" s="9" t="s">
        <v>110</v>
      </c>
      <c r="G47" s="10">
        <v>10601251</v>
      </c>
      <c r="H47" s="11">
        <v>1</v>
      </c>
      <c r="I47" s="9"/>
      <c r="J47" s="10"/>
      <c r="K47" s="10"/>
      <c r="L47" s="10"/>
      <c r="M47" s="11"/>
    </row>
    <row r="48" spans="1:13" x14ac:dyDescent="0.25">
      <c r="A48" s="21"/>
      <c r="B48" s="13"/>
      <c r="C48" s="12" t="s">
        <v>114</v>
      </c>
      <c r="D48" s="50" t="s">
        <v>115</v>
      </c>
      <c r="E48" s="13">
        <v>1.5</v>
      </c>
      <c r="F48" s="50" t="s">
        <v>157</v>
      </c>
      <c r="G48" s="50" t="s">
        <v>158</v>
      </c>
      <c r="H48" s="13">
        <f>0.25/8</f>
        <v>3.125E-2</v>
      </c>
      <c r="I48" s="12"/>
      <c r="M48" s="13"/>
    </row>
    <row r="49" spans="1:13" x14ac:dyDescent="0.25">
      <c r="A49" s="21"/>
      <c r="B49" s="13"/>
      <c r="C49" s="12" t="s">
        <v>157</v>
      </c>
      <c r="D49" t="s">
        <v>158</v>
      </c>
      <c r="E49" s="13">
        <f>0.25/8</f>
        <v>3.125E-2</v>
      </c>
      <c r="F49" s="12"/>
      <c r="H49" s="13"/>
      <c r="I49" s="12"/>
      <c r="M49" s="13"/>
    </row>
    <row r="50" spans="1:13" x14ac:dyDescent="0.25">
      <c r="A50" s="22"/>
      <c r="B50" s="16"/>
      <c r="C50" s="14"/>
      <c r="D50" s="17" t="s">
        <v>30</v>
      </c>
      <c r="E50" s="18">
        <f>SUM(E47:E49)</f>
        <v>3.03125</v>
      </c>
      <c r="F50" s="19"/>
      <c r="G50" s="17" t="s">
        <v>30</v>
      </c>
      <c r="H50" s="18">
        <f>SUM(H47:H49)</f>
        <v>1.03125</v>
      </c>
      <c r="I50" s="14"/>
      <c r="J50" s="15">
        <f>SUM(E50,H50)</f>
        <v>4.0625</v>
      </c>
      <c r="K50" s="15">
        <f>IF(J50&gt;$G$3,1,(J50/$G$3))</f>
        <v>1</v>
      </c>
      <c r="L50" s="15"/>
      <c r="M50" s="24" t="str">
        <f>IF(J50&gt;4,"Overloaded","OK")</f>
        <v>Overloaded</v>
      </c>
    </row>
    <row r="51" spans="1:13" x14ac:dyDescent="0.25">
      <c r="A51" s="20" t="s">
        <v>118</v>
      </c>
      <c r="B51" s="20" t="s">
        <v>32</v>
      </c>
      <c r="C51" s="9" t="s">
        <v>119</v>
      </c>
      <c r="D51" s="10" t="s">
        <v>120</v>
      </c>
      <c r="E51" s="11">
        <v>1.5</v>
      </c>
      <c r="F51" s="9"/>
      <c r="G51" s="10"/>
      <c r="H51" s="11"/>
      <c r="I51" s="9"/>
      <c r="J51" s="10"/>
      <c r="K51" s="10"/>
      <c r="L51" s="10"/>
      <c r="M51" s="11"/>
    </row>
    <row r="52" spans="1:13" x14ac:dyDescent="0.25">
      <c r="A52" s="21"/>
      <c r="B52" s="21"/>
      <c r="C52" s="12"/>
      <c r="E52" s="13"/>
      <c r="F52" s="12"/>
      <c r="H52" s="13"/>
      <c r="I52" s="12"/>
      <c r="M52" s="13"/>
    </row>
    <row r="53" spans="1:13" x14ac:dyDescent="0.25">
      <c r="A53" s="21"/>
      <c r="B53" s="21"/>
      <c r="C53" s="12"/>
      <c r="E53" s="13"/>
      <c r="F53" s="12"/>
      <c r="H53" s="13"/>
      <c r="I53" s="12"/>
      <c r="M53" s="13"/>
    </row>
    <row r="54" spans="1:13" x14ac:dyDescent="0.25">
      <c r="A54" s="22"/>
      <c r="B54" s="22"/>
      <c r="C54" s="14"/>
      <c r="D54" s="17" t="s">
        <v>30</v>
      </c>
      <c r="E54" s="18">
        <f>SUM(E51:E53)</f>
        <v>1.5</v>
      </c>
      <c r="F54" s="19"/>
      <c r="G54" s="17" t="s">
        <v>30</v>
      </c>
      <c r="H54" s="18">
        <f>SUM(H51:H53)</f>
        <v>0</v>
      </c>
      <c r="I54" s="14"/>
      <c r="J54" s="15">
        <f>SUM(E54,H54)</f>
        <v>1.5</v>
      </c>
      <c r="K54" s="15">
        <f>IF(J54&gt;$G$3,1,(J54/$G$3))</f>
        <v>0.375</v>
      </c>
      <c r="L54" s="15"/>
      <c r="M54" s="16" t="str">
        <f>IF(J54&gt;4,"Overloaded","OK")</f>
        <v>OK</v>
      </c>
    </row>
    <row r="55" spans="1:13" x14ac:dyDescent="0.25">
      <c r="A55" s="20" t="s">
        <v>122</v>
      </c>
      <c r="B55" t="s">
        <v>32</v>
      </c>
      <c r="C55" s="9" t="s">
        <v>121</v>
      </c>
      <c r="D55" s="10"/>
      <c r="E55" s="11">
        <v>1.5</v>
      </c>
      <c r="F55" s="9" t="s">
        <v>104</v>
      </c>
      <c r="G55" s="10">
        <v>10601100</v>
      </c>
      <c r="H55" s="11">
        <v>1</v>
      </c>
      <c r="I55" s="9"/>
      <c r="J55" s="10"/>
      <c r="K55" s="10"/>
      <c r="L55" s="10"/>
      <c r="M55" s="11"/>
    </row>
    <row r="56" spans="1:13" x14ac:dyDescent="0.25">
      <c r="A56" s="21"/>
      <c r="B56" s="21"/>
      <c r="C56" s="12" t="s">
        <v>157</v>
      </c>
      <c r="D56" t="s">
        <v>158</v>
      </c>
      <c r="E56" s="13">
        <f>0.25/8</f>
        <v>3.125E-2</v>
      </c>
      <c r="F56" s="12" t="s">
        <v>104</v>
      </c>
      <c r="G56" s="58" t="s">
        <v>109</v>
      </c>
      <c r="H56" s="13">
        <v>1.5</v>
      </c>
      <c r="I56" s="12"/>
      <c r="M56" s="13"/>
    </row>
    <row r="57" spans="1:13" x14ac:dyDescent="0.25">
      <c r="A57" s="21"/>
      <c r="B57" s="21"/>
      <c r="C57" s="12"/>
      <c r="E57" s="13"/>
      <c r="F57" s="50" t="s">
        <v>157</v>
      </c>
      <c r="G57" s="50" t="s">
        <v>158</v>
      </c>
      <c r="H57" s="13">
        <f>0.25/8</f>
        <v>3.125E-2</v>
      </c>
      <c r="I57" s="12"/>
      <c r="M57" s="13"/>
    </row>
    <row r="58" spans="1:13" x14ac:dyDescent="0.25">
      <c r="A58" s="22"/>
      <c r="B58" s="22"/>
      <c r="C58" s="14"/>
      <c r="D58" s="17" t="s">
        <v>30</v>
      </c>
      <c r="E58" s="18">
        <f>SUM(E55:E57)</f>
        <v>1.53125</v>
      </c>
      <c r="F58" s="19"/>
      <c r="G58" s="17" t="s">
        <v>30</v>
      </c>
      <c r="H58" s="18">
        <f>SUM(H55:H57)</f>
        <v>2.53125</v>
      </c>
      <c r="I58" s="14"/>
      <c r="J58" s="15">
        <f>SUM(E58,H58)</f>
        <v>4.0625</v>
      </c>
      <c r="K58" s="15">
        <f>IF(J58&gt;$G$3,1,(J58/$G$3))</f>
        <v>1</v>
      </c>
      <c r="L58" s="15"/>
      <c r="M58" s="24" t="str">
        <f>IF(J58&gt;4,"Overloaded","OK")</f>
        <v>Overloaded</v>
      </c>
    </row>
    <row r="59" spans="1:13" x14ac:dyDescent="0.25">
      <c r="A59" s="20" t="s">
        <v>124</v>
      </c>
      <c r="B59" t="s">
        <v>32</v>
      </c>
      <c r="C59" s="9" t="s">
        <v>123</v>
      </c>
      <c r="D59" s="10" t="s">
        <v>126</v>
      </c>
      <c r="E59" s="11">
        <v>1</v>
      </c>
      <c r="F59" s="9" t="s">
        <v>123</v>
      </c>
      <c r="G59" s="10" t="s">
        <v>126</v>
      </c>
      <c r="H59" s="11">
        <v>1</v>
      </c>
      <c r="I59" s="9"/>
      <c r="J59" s="10"/>
      <c r="K59" s="10"/>
      <c r="L59" s="10"/>
      <c r="M59" s="11"/>
    </row>
    <row r="60" spans="1:13" x14ac:dyDescent="0.25">
      <c r="A60" s="21"/>
      <c r="B60" s="13"/>
      <c r="C60" s="12" t="s">
        <v>125</v>
      </c>
      <c r="D60" t="s">
        <v>127</v>
      </c>
      <c r="E60" s="13">
        <v>1</v>
      </c>
      <c r="F60" s="12" t="s">
        <v>125</v>
      </c>
      <c r="G60" s="50" t="s">
        <v>127</v>
      </c>
      <c r="H60" s="13">
        <v>1</v>
      </c>
      <c r="I60" s="12"/>
      <c r="M60" s="13"/>
    </row>
    <row r="61" spans="1:13" x14ac:dyDescent="0.25">
      <c r="A61" s="21"/>
      <c r="B61" s="13"/>
      <c r="C61" s="12"/>
      <c r="E61" s="13"/>
      <c r="F61" s="12" t="s">
        <v>125</v>
      </c>
      <c r="G61" s="50" t="s">
        <v>127</v>
      </c>
      <c r="H61" s="13">
        <v>1</v>
      </c>
      <c r="I61" s="12"/>
      <c r="M61" s="13"/>
    </row>
    <row r="62" spans="1:13" x14ac:dyDescent="0.25">
      <c r="A62" s="21"/>
      <c r="B62" s="13"/>
      <c r="C62" s="12"/>
      <c r="E62" s="13"/>
      <c r="F62" s="12" t="s">
        <v>125</v>
      </c>
      <c r="G62" s="50" t="s">
        <v>127</v>
      </c>
      <c r="H62" s="13">
        <v>1</v>
      </c>
      <c r="I62" s="12"/>
      <c r="M62" s="13"/>
    </row>
    <row r="63" spans="1:13" x14ac:dyDescent="0.25">
      <c r="A63" s="22"/>
      <c r="B63" s="16"/>
      <c r="C63" s="14"/>
      <c r="D63" s="17" t="s">
        <v>30</v>
      </c>
      <c r="E63" s="18">
        <f>SUM(E59:E62)</f>
        <v>2</v>
      </c>
      <c r="F63" s="19"/>
      <c r="G63" s="17" t="s">
        <v>30</v>
      </c>
      <c r="H63" s="18">
        <f>SUM(H59:H62)</f>
        <v>4</v>
      </c>
      <c r="I63" s="14"/>
      <c r="J63" s="15">
        <f>SUM(E63,H63)</f>
        <v>6</v>
      </c>
      <c r="K63" s="15">
        <f>IF(J63&gt;$G$3,1,(J63/$G$3))</f>
        <v>1</v>
      </c>
      <c r="L63" s="15"/>
      <c r="M63" s="24" t="str">
        <f>IF(J63&gt;4,"Overloaded","OK")</f>
        <v>Overloaded</v>
      </c>
    </row>
    <row r="64" spans="1:13" x14ac:dyDescent="0.25">
      <c r="A64" s="20" t="s">
        <v>132</v>
      </c>
      <c r="B64" s="20" t="s">
        <v>32</v>
      </c>
      <c r="C64" s="57" t="s">
        <v>130</v>
      </c>
      <c r="D64" s="55" t="s">
        <v>131</v>
      </c>
      <c r="E64" s="56">
        <v>0.75</v>
      </c>
      <c r="F64" s="9" t="s">
        <v>161</v>
      </c>
      <c r="G64" s="10">
        <v>10601320</v>
      </c>
      <c r="H64" s="11">
        <v>1</v>
      </c>
      <c r="I64" s="9"/>
      <c r="J64" s="10"/>
      <c r="K64" s="10"/>
      <c r="L64" s="10"/>
      <c r="M64" s="11"/>
    </row>
    <row r="65" spans="1:13" x14ac:dyDescent="0.25">
      <c r="A65" s="21"/>
      <c r="B65" s="21"/>
      <c r="C65" s="12"/>
      <c r="E65" s="13"/>
      <c r="F65" s="12"/>
      <c r="H65" s="13"/>
      <c r="I65" s="12"/>
      <c r="M65" s="13"/>
    </row>
    <row r="66" spans="1:13" x14ac:dyDescent="0.25">
      <c r="A66" s="21"/>
      <c r="B66" s="21"/>
      <c r="C66" s="12"/>
      <c r="E66" s="13"/>
      <c r="F66" s="12"/>
      <c r="H66" s="13"/>
      <c r="I66" s="12"/>
      <c r="M66" s="13"/>
    </row>
    <row r="67" spans="1:13" x14ac:dyDescent="0.25">
      <c r="A67" s="22"/>
      <c r="B67" s="22"/>
      <c r="C67" s="14"/>
      <c r="D67" s="17" t="s">
        <v>30</v>
      </c>
      <c r="E67" s="18">
        <f>SUM(E64:E66)</f>
        <v>0.75</v>
      </c>
      <c r="F67" s="19"/>
      <c r="G67" s="17" t="s">
        <v>30</v>
      </c>
      <c r="H67" s="18">
        <f>SUM(H64:H66)</f>
        <v>1</v>
      </c>
      <c r="I67" s="14"/>
      <c r="J67" s="15">
        <f>SUM(E67,H67)</f>
        <v>1.75</v>
      </c>
      <c r="K67" s="15">
        <f>IF(J67&gt;$G$3,1,(J67/$G$3))</f>
        <v>0.4375</v>
      </c>
      <c r="L67" s="15"/>
      <c r="M67" s="16" t="str">
        <f>IF(J67&gt;4,"Overloaded","OK")</f>
        <v>OK</v>
      </c>
    </row>
    <row r="68" spans="1:13" x14ac:dyDescent="0.25">
      <c r="A68" s="20" t="s">
        <v>196</v>
      </c>
      <c r="B68" t="s">
        <v>32</v>
      </c>
      <c r="C68" s="9" t="s">
        <v>133</v>
      </c>
      <c r="D68" s="10" t="s">
        <v>134</v>
      </c>
      <c r="E68" s="11">
        <v>1.5</v>
      </c>
      <c r="F68" s="9" t="s">
        <v>171</v>
      </c>
      <c r="G68" s="10" t="s">
        <v>134</v>
      </c>
      <c r="H68" s="11">
        <v>1.5</v>
      </c>
      <c r="I68" s="9"/>
      <c r="J68" s="10"/>
      <c r="K68" s="10"/>
      <c r="L68" s="10"/>
      <c r="M68" s="11"/>
    </row>
    <row r="69" spans="1:13" x14ac:dyDescent="0.25">
      <c r="A69" s="21"/>
      <c r="B69" s="21"/>
      <c r="C69" s="12" t="s">
        <v>157</v>
      </c>
      <c r="D69" t="s">
        <v>158</v>
      </c>
      <c r="E69" s="13">
        <f>0.25/8</f>
        <v>3.125E-2</v>
      </c>
      <c r="F69" s="50" t="s">
        <v>157</v>
      </c>
      <c r="G69" s="50" t="s">
        <v>158</v>
      </c>
      <c r="H69" s="13">
        <f>0.25/8</f>
        <v>3.125E-2</v>
      </c>
      <c r="I69" s="12"/>
      <c r="M69" s="13"/>
    </row>
    <row r="70" spans="1:13" x14ac:dyDescent="0.25">
      <c r="A70" s="21"/>
      <c r="B70" s="21"/>
      <c r="C70" s="12"/>
      <c r="E70" s="13"/>
      <c r="F70" s="12"/>
      <c r="H70" s="13"/>
      <c r="I70" s="12"/>
      <c r="M70" s="13"/>
    </row>
    <row r="71" spans="1:13" x14ac:dyDescent="0.25">
      <c r="A71" s="22"/>
      <c r="B71" s="22"/>
      <c r="C71" s="14"/>
      <c r="D71" s="17" t="s">
        <v>30</v>
      </c>
      <c r="E71" s="18">
        <f>SUM(E68:E70)</f>
        <v>1.53125</v>
      </c>
      <c r="F71" s="19"/>
      <c r="G71" s="17" t="s">
        <v>30</v>
      </c>
      <c r="H71" s="18">
        <f>SUM(H68:H70)</f>
        <v>1.53125</v>
      </c>
      <c r="I71" s="14"/>
      <c r="J71" s="15">
        <f>SUM(E71,H71)</f>
        <v>3.0625</v>
      </c>
      <c r="K71" s="15">
        <f>IF(J71&gt;$G$3,1,(J71/$G$3))</f>
        <v>0.765625</v>
      </c>
      <c r="L71" s="15"/>
      <c r="M71" s="16" t="str">
        <f>IF(J71&gt;4,"Overloaded","OK")</f>
        <v>OK</v>
      </c>
    </row>
    <row r="72" spans="1:13" x14ac:dyDescent="0.25">
      <c r="A72" s="20" t="s">
        <v>141</v>
      </c>
      <c r="B72" t="s">
        <v>32</v>
      </c>
      <c r="C72" s="9" t="s">
        <v>139</v>
      </c>
      <c r="D72" s="10" t="s">
        <v>140</v>
      </c>
      <c r="E72" s="11">
        <v>0.75</v>
      </c>
      <c r="F72" s="9"/>
      <c r="G72" s="10"/>
      <c r="H72" s="11"/>
      <c r="I72" s="9"/>
      <c r="J72" s="10"/>
      <c r="K72" s="10"/>
      <c r="L72" s="10"/>
      <c r="M72" s="11"/>
    </row>
    <row r="73" spans="1:13" x14ac:dyDescent="0.25">
      <c r="A73" s="21"/>
      <c r="B73" s="13"/>
      <c r="C73" s="12"/>
      <c r="E73" s="13"/>
      <c r="F73" s="12"/>
      <c r="H73" s="13"/>
      <c r="I73" s="12"/>
      <c r="M73" s="13"/>
    </row>
    <row r="74" spans="1:13" x14ac:dyDescent="0.25">
      <c r="A74" s="21"/>
      <c r="B74" s="13"/>
      <c r="C74" s="12"/>
      <c r="E74" s="13"/>
      <c r="F74" s="12"/>
      <c r="H74" s="13"/>
      <c r="I74" s="12"/>
      <c r="M74" s="13"/>
    </row>
    <row r="75" spans="1:13" x14ac:dyDescent="0.25">
      <c r="A75" s="22"/>
      <c r="B75" s="16"/>
      <c r="C75" s="14"/>
      <c r="D75" s="17" t="s">
        <v>30</v>
      </c>
      <c r="E75" s="18">
        <f>SUM(E72:E74)</f>
        <v>0.75</v>
      </c>
      <c r="F75" s="19"/>
      <c r="G75" s="17" t="s">
        <v>30</v>
      </c>
      <c r="H75" s="18">
        <f>SUM(H72:H74)</f>
        <v>0</v>
      </c>
      <c r="I75" s="14"/>
      <c r="J75" s="15">
        <f>SUM(E75,H75)</f>
        <v>0.75</v>
      </c>
      <c r="K75" s="15">
        <f>IF(J75&gt;$G$3,1,(J75/$G$3))</f>
        <v>0.1875</v>
      </c>
      <c r="L75" s="15"/>
      <c r="M75" s="16" t="str">
        <f>IF(J75&gt;4,"Overloaded","OK")</f>
        <v>OK</v>
      </c>
    </row>
    <row r="76" spans="1:13" x14ac:dyDescent="0.25">
      <c r="A76" s="20" t="s">
        <v>146</v>
      </c>
      <c r="B76" s="20" t="s">
        <v>32</v>
      </c>
      <c r="C76" s="57" t="s">
        <v>144</v>
      </c>
      <c r="D76" s="55" t="s">
        <v>145</v>
      </c>
      <c r="E76" s="56">
        <v>1.5</v>
      </c>
      <c r="F76" s="9" t="s">
        <v>159</v>
      </c>
      <c r="G76" s="10">
        <v>10601250</v>
      </c>
      <c r="H76" s="11">
        <v>1</v>
      </c>
      <c r="I76" s="9"/>
      <c r="J76" s="10"/>
      <c r="K76" s="10"/>
      <c r="L76" s="10"/>
      <c r="M76" s="11"/>
    </row>
    <row r="77" spans="1:13" x14ac:dyDescent="0.25">
      <c r="A77" s="21"/>
      <c r="B77" s="21"/>
      <c r="C77" s="12"/>
      <c r="E77" s="13"/>
      <c r="F77" s="12" t="s">
        <v>160</v>
      </c>
      <c r="G77">
        <v>10601260</v>
      </c>
      <c r="H77" s="13">
        <v>1</v>
      </c>
      <c r="I77" s="12"/>
      <c r="M77" s="13"/>
    </row>
    <row r="78" spans="1:13" x14ac:dyDescent="0.25">
      <c r="A78" s="21"/>
      <c r="B78" s="21"/>
      <c r="C78" s="12"/>
      <c r="E78" s="13"/>
      <c r="F78" s="12" t="s">
        <v>160</v>
      </c>
      <c r="G78" t="s">
        <v>162</v>
      </c>
      <c r="H78" s="13">
        <v>1.5</v>
      </c>
      <c r="I78" s="12"/>
      <c r="M78" s="13"/>
    </row>
    <row r="79" spans="1:13" x14ac:dyDescent="0.25">
      <c r="A79" s="22"/>
      <c r="B79" s="22"/>
      <c r="C79" s="14"/>
      <c r="D79" s="17" t="s">
        <v>30</v>
      </c>
      <c r="E79" s="18">
        <f>SUM(E76:E78)</f>
        <v>1.5</v>
      </c>
      <c r="F79" s="19"/>
      <c r="G79" s="17" t="s">
        <v>30</v>
      </c>
      <c r="H79" s="18">
        <f>SUM(H76:H78)</f>
        <v>3.5</v>
      </c>
      <c r="I79" s="14"/>
      <c r="J79" s="15">
        <f>SUM(E79,H79)</f>
        <v>5</v>
      </c>
      <c r="K79" s="15">
        <f>IF(J79&gt;$G$3,1,(J79/$G$3))</f>
        <v>1</v>
      </c>
      <c r="L79" s="15"/>
      <c r="M79" s="24" t="str">
        <f>IF(J79&gt;4,"Overloaded","OK")</f>
        <v>Overloaded</v>
      </c>
    </row>
    <row r="80" spans="1:13" x14ac:dyDescent="0.25">
      <c r="A80" s="20" t="s">
        <v>151</v>
      </c>
      <c r="B80" t="s">
        <v>32</v>
      </c>
      <c r="C80" s="9" t="s">
        <v>149</v>
      </c>
      <c r="D80" s="10" t="s">
        <v>150</v>
      </c>
      <c r="E80" s="11">
        <v>1.5</v>
      </c>
      <c r="F80" s="9" t="s">
        <v>149</v>
      </c>
      <c r="G80" s="10" t="s">
        <v>150</v>
      </c>
      <c r="H80" s="11">
        <v>1.5</v>
      </c>
      <c r="I80" s="9"/>
      <c r="J80" s="10"/>
      <c r="K80" s="10"/>
      <c r="L80" s="10"/>
      <c r="M80" s="11"/>
    </row>
    <row r="81" spans="1:13" x14ac:dyDescent="0.25">
      <c r="A81" s="21"/>
      <c r="B81" s="21"/>
      <c r="C81" s="12"/>
      <c r="E81" s="13"/>
      <c r="F81" s="12"/>
      <c r="H81" s="13"/>
      <c r="I81" s="12"/>
      <c r="M81" s="13"/>
    </row>
    <row r="82" spans="1:13" x14ac:dyDescent="0.25">
      <c r="A82" s="21"/>
      <c r="B82" s="21"/>
      <c r="C82" s="12"/>
      <c r="E82" s="13"/>
      <c r="F82" s="12"/>
      <c r="H82" s="13"/>
      <c r="I82" s="12"/>
      <c r="M82" s="13"/>
    </row>
    <row r="83" spans="1:13" x14ac:dyDescent="0.25">
      <c r="A83" s="22"/>
      <c r="B83" s="22"/>
      <c r="C83" s="14"/>
      <c r="D83" s="17" t="s">
        <v>30</v>
      </c>
      <c r="E83" s="18">
        <f>SUM(E80:E82)</f>
        <v>1.5</v>
      </c>
      <c r="F83" s="19"/>
      <c r="G83" s="17" t="s">
        <v>30</v>
      </c>
      <c r="H83" s="18">
        <f>SUM(H80:H82)</f>
        <v>1.5</v>
      </c>
      <c r="I83" s="14"/>
      <c r="J83" s="15">
        <f>SUM(E83,H83)</f>
        <v>3</v>
      </c>
      <c r="K83" s="15">
        <f>IF(J83&gt;$G$3,1,(J83/$G$3))</f>
        <v>0.75</v>
      </c>
      <c r="L83" s="15"/>
      <c r="M83" s="16" t="str">
        <f>IF(J83&gt;4,"Overloaded","OK")</f>
        <v>OK</v>
      </c>
    </row>
    <row r="84" spans="1:13" x14ac:dyDescent="0.25">
      <c r="A84" s="20" t="s">
        <v>153</v>
      </c>
      <c r="B84" t="s">
        <v>32</v>
      </c>
      <c r="C84" s="9" t="s">
        <v>152</v>
      </c>
      <c r="D84" s="10" t="s">
        <v>154</v>
      </c>
      <c r="E84" s="11">
        <v>1.5</v>
      </c>
      <c r="F84" s="9" t="s">
        <v>152</v>
      </c>
      <c r="G84" s="10" t="s">
        <v>154</v>
      </c>
      <c r="H84" s="11">
        <v>1.5</v>
      </c>
      <c r="I84" s="9"/>
      <c r="J84" s="10"/>
      <c r="K84" s="10"/>
      <c r="L84" s="10"/>
      <c r="M84" s="11"/>
    </row>
    <row r="85" spans="1:13" x14ac:dyDescent="0.25">
      <c r="A85" s="21"/>
      <c r="B85" s="13"/>
      <c r="C85" s="12"/>
      <c r="E85" s="13"/>
      <c r="F85" s="12"/>
      <c r="H85" s="13"/>
      <c r="I85" s="12"/>
      <c r="M85" s="13"/>
    </row>
    <row r="86" spans="1:13" x14ac:dyDescent="0.25">
      <c r="A86" s="21"/>
      <c r="B86" s="13"/>
      <c r="C86" s="12"/>
      <c r="E86" s="13"/>
      <c r="F86" s="12"/>
      <c r="H86" s="13"/>
      <c r="I86" s="12"/>
      <c r="M86" s="13"/>
    </row>
    <row r="87" spans="1:13" x14ac:dyDescent="0.25">
      <c r="A87" s="22"/>
      <c r="B87" s="16"/>
      <c r="C87" s="14"/>
      <c r="D87" s="17" t="s">
        <v>30</v>
      </c>
      <c r="E87" s="18">
        <f>SUM(E84:E86)</f>
        <v>1.5</v>
      </c>
      <c r="F87" s="19"/>
      <c r="G87" s="17" t="s">
        <v>30</v>
      </c>
      <c r="H87" s="18">
        <f>SUM(H84:H86)</f>
        <v>1.5</v>
      </c>
      <c r="I87" s="14"/>
      <c r="J87" s="15">
        <f>SUM(E87,H87)</f>
        <v>3</v>
      </c>
      <c r="K87" s="15">
        <f>IF(J87&gt;$G$3,1,(J87/$G$3))</f>
        <v>0.75</v>
      </c>
      <c r="L87" s="15"/>
      <c r="M87" s="16" t="str">
        <f>IF(J87&gt;4,"Overloaded","OK")</f>
        <v>OK</v>
      </c>
    </row>
    <row r="88" spans="1:13" x14ac:dyDescent="0.25">
      <c r="A88" s="20" t="s">
        <v>163</v>
      </c>
      <c r="B88" t="s">
        <v>32</v>
      </c>
      <c r="C88" s="9" t="s">
        <v>164</v>
      </c>
      <c r="D88" s="10" t="s">
        <v>165</v>
      </c>
      <c r="E88" s="11">
        <v>1</v>
      </c>
      <c r="F88" s="9"/>
      <c r="G88" s="10"/>
      <c r="H88" s="11"/>
      <c r="I88" s="9"/>
      <c r="J88" s="10"/>
      <c r="K88" s="10"/>
      <c r="L88" s="10"/>
      <c r="M88" s="11"/>
    </row>
    <row r="89" spans="1:13" x14ac:dyDescent="0.25">
      <c r="A89" s="21"/>
      <c r="B89" s="13"/>
      <c r="C89" s="12"/>
      <c r="E89" s="13"/>
      <c r="F89" s="12"/>
      <c r="H89" s="13"/>
      <c r="I89" s="12"/>
      <c r="M89" s="13"/>
    </row>
    <row r="90" spans="1:13" x14ac:dyDescent="0.25">
      <c r="A90" s="21"/>
      <c r="B90" s="13"/>
      <c r="C90" s="12"/>
      <c r="E90" s="13"/>
      <c r="F90" s="12"/>
      <c r="H90" s="13"/>
      <c r="I90" s="12"/>
      <c r="M90" s="13"/>
    </row>
    <row r="91" spans="1:13" x14ac:dyDescent="0.25">
      <c r="A91" s="22"/>
      <c r="B91" s="16"/>
      <c r="C91" s="14"/>
      <c r="D91" s="17" t="s">
        <v>30</v>
      </c>
      <c r="E91" s="18">
        <f>SUM(E88:E90)</f>
        <v>1</v>
      </c>
      <c r="F91" s="19"/>
      <c r="G91" s="17" t="s">
        <v>30</v>
      </c>
      <c r="H91" s="18">
        <f>SUM(H88:H90)</f>
        <v>0</v>
      </c>
      <c r="I91" s="14"/>
      <c r="J91" s="15">
        <f>SUM(E91,H91)</f>
        <v>1</v>
      </c>
      <c r="K91" s="15">
        <f>IF(J91&gt;$G$3,1,(J91/$G$3))</f>
        <v>0.25</v>
      </c>
      <c r="L91" s="15"/>
      <c r="M91" s="16" t="str">
        <f>IF(J91&gt;4,"Overloaded","OK")</f>
        <v>OK</v>
      </c>
    </row>
    <row r="92" spans="1:13" x14ac:dyDescent="0.25">
      <c r="A92" s="20" t="s">
        <v>169</v>
      </c>
      <c r="B92" t="s">
        <v>32</v>
      </c>
      <c r="C92" s="9"/>
      <c r="D92" s="10"/>
      <c r="E92" s="11"/>
      <c r="F92" s="9" t="s">
        <v>168</v>
      </c>
      <c r="G92" s="10" t="s">
        <v>170</v>
      </c>
      <c r="H92" s="11">
        <v>1.5</v>
      </c>
      <c r="I92" s="9"/>
      <c r="J92" s="10"/>
      <c r="K92" s="10"/>
      <c r="L92" s="10"/>
      <c r="M92" s="11"/>
    </row>
    <row r="93" spans="1:13" x14ac:dyDescent="0.25">
      <c r="A93" s="21"/>
      <c r="B93" s="13"/>
      <c r="C93" s="12"/>
      <c r="E93" s="13"/>
      <c r="F93" s="12"/>
      <c r="H93" s="13"/>
      <c r="I93" s="12"/>
      <c r="M93" s="13"/>
    </row>
    <row r="94" spans="1:13" x14ac:dyDescent="0.25">
      <c r="A94" s="21"/>
      <c r="B94" s="13"/>
      <c r="C94" s="12"/>
      <c r="E94" s="13"/>
      <c r="F94" s="12"/>
      <c r="H94" s="13"/>
      <c r="I94" s="12"/>
      <c r="M94" s="13"/>
    </row>
    <row r="95" spans="1:13" x14ac:dyDescent="0.25">
      <c r="A95" s="22"/>
      <c r="B95" s="16"/>
      <c r="C95" s="14"/>
      <c r="D95" s="17" t="s">
        <v>30</v>
      </c>
      <c r="E95" s="18">
        <f>SUM(E92:E94)</f>
        <v>0</v>
      </c>
      <c r="F95" s="19"/>
      <c r="G95" s="17" t="s">
        <v>30</v>
      </c>
      <c r="H95" s="18">
        <f>SUM(H92:H94)</f>
        <v>1.5</v>
      </c>
      <c r="I95" s="14"/>
      <c r="J95" s="15">
        <f>SUM(E95,H95)</f>
        <v>1.5</v>
      </c>
      <c r="K95" s="15">
        <f>IF(J95&gt;$G$3,1,(J95/$G$3))</f>
        <v>0.375</v>
      </c>
      <c r="L95" s="15"/>
      <c r="M95" s="16" t="str">
        <f>IF(J95&gt;4,"Overloaded","OK")</f>
        <v>OK</v>
      </c>
    </row>
    <row r="98" spans="1:13" x14ac:dyDescent="0.25">
      <c r="J98" s="23" t="s">
        <v>33</v>
      </c>
      <c r="K98" s="23">
        <f>SUM(K41:K97)</f>
        <v>9.390625</v>
      </c>
      <c r="M98" t="s">
        <v>80</v>
      </c>
    </row>
    <row r="99" spans="1:13" x14ac:dyDescent="0.25">
      <c r="J99" s="43" t="s">
        <v>71</v>
      </c>
      <c r="K99" s="43">
        <f>K98/14</f>
        <v>0.6707589285714286</v>
      </c>
      <c r="M99" t="s">
        <v>81</v>
      </c>
    </row>
    <row r="100" spans="1:13" x14ac:dyDescent="0.25">
      <c r="K100" s="42"/>
    </row>
    <row r="101" spans="1:13" x14ac:dyDescent="0.25">
      <c r="J101" s="46"/>
      <c r="K101" s="46"/>
    </row>
    <row r="102" spans="1:13" x14ac:dyDescent="0.25">
      <c r="K102" s="42"/>
    </row>
    <row r="103" spans="1:13" x14ac:dyDescent="0.25">
      <c r="A103" s="27" t="s">
        <v>34</v>
      </c>
    </row>
    <row r="104" spans="1:13" x14ac:dyDescent="0.25">
      <c r="A104" t="s">
        <v>35</v>
      </c>
    </row>
    <row r="105" spans="1:13" x14ac:dyDescent="0.25">
      <c r="A105" t="s">
        <v>36</v>
      </c>
      <c r="B105" s="31" t="s">
        <v>37</v>
      </c>
      <c r="C105" s="31" t="s">
        <v>37</v>
      </c>
      <c r="D105" s="31" t="s">
        <v>38</v>
      </c>
      <c r="E105" s="31" t="s">
        <v>38</v>
      </c>
      <c r="F105" s="31" t="s">
        <v>39</v>
      </c>
      <c r="G105" s="31" t="s">
        <v>39</v>
      </c>
      <c r="H105" s="31" t="s">
        <v>195</v>
      </c>
      <c r="I105" s="31"/>
      <c r="J105" s="35"/>
    </row>
    <row r="106" spans="1:13" x14ac:dyDescent="0.25">
      <c r="B106" s="31" t="s">
        <v>40</v>
      </c>
      <c r="C106" s="31" t="s">
        <v>41</v>
      </c>
      <c r="D106" s="31" t="s">
        <v>40</v>
      </c>
      <c r="E106" s="31" t="s">
        <v>41</v>
      </c>
      <c r="F106" s="31" t="s">
        <v>40</v>
      </c>
      <c r="G106" s="31" t="s">
        <v>42</v>
      </c>
      <c r="H106" s="31" t="s">
        <v>40</v>
      </c>
      <c r="I106" s="31"/>
    </row>
    <row r="107" spans="1:13" x14ac:dyDescent="0.25">
      <c r="B107" s="32" t="s">
        <v>174</v>
      </c>
      <c r="C107" s="32" t="s">
        <v>180</v>
      </c>
      <c r="D107" s="32" t="s">
        <v>182</v>
      </c>
      <c r="E107" s="32" t="s">
        <v>187</v>
      </c>
      <c r="F107" s="32" t="s">
        <v>188</v>
      </c>
      <c r="G107" s="32" t="s">
        <v>191</v>
      </c>
      <c r="H107" s="31" t="s">
        <v>187</v>
      </c>
      <c r="I107" s="31"/>
    </row>
    <row r="108" spans="1:13" x14ac:dyDescent="0.25">
      <c r="B108" s="33" t="s">
        <v>175</v>
      </c>
      <c r="C108" s="33" t="s">
        <v>181</v>
      </c>
      <c r="D108" s="33" t="s">
        <v>183</v>
      </c>
      <c r="E108" s="33" t="s">
        <v>189</v>
      </c>
      <c r="F108" s="33" t="s">
        <v>190</v>
      </c>
      <c r="G108" s="33" t="s">
        <v>192</v>
      </c>
      <c r="H108" s="31" t="s">
        <v>189</v>
      </c>
      <c r="I108" s="31"/>
    </row>
    <row r="109" spans="1:13" x14ac:dyDescent="0.25">
      <c r="B109" s="33" t="s">
        <v>176</v>
      </c>
      <c r="C109" s="33"/>
      <c r="D109" s="33" t="s">
        <v>184</v>
      </c>
      <c r="E109" s="33"/>
      <c r="F109" s="33" t="s">
        <v>193</v>
      </c>
      <c r="G109" s="33" t="s">
        <v>185</v>
      </c>
      <c r="H109" s="31"/>
      <c r="I109" s="31"/>
    </row>
    <row r="110" spans="1:13" x14ac:dyDescent="0.25">
      <c r="B110" s="33" t="s">
        <v>177</v>
      </c>
      <c r="C110" s="33"/>
      <c r="D110" s="33" t="s">
        <v>185</v>
      </c>
      <c r="E110" s="33"/>
      <c r="F110" s="33" t="s">
        <v>176</v>
      </c>
      <c r="G110" s="33" t="s">
        <v>186</v>
      </c>
      <c r="H110" s="31"/>
      <c r="I110" s="31"/>
    </row>
    <row r="111" spans="1:13" x14ac:dyDescent="0.25">
      <c r="B111" s="61" t="s">
        <v>178</v>
      </c>
      <c r="C111" s="61"/>
      <c r="D111" s="61" t="s">
        <v>186</v>
      </c>
      <c r="E111" s="61"/>
      <c r="F111" s="61" t="s">
        <v>179</v>
      </c>
      <c r="G111" s="61"/>
      <c r="H111" s="31"/>
      <c r="I111" s="31"/>
    </row>
    <row r="112" spans="1:13" x14ac:dyDescent="0.25">
      <c r="B112" s="61" t="s">
        <v>179</v>
      </c>
      <c r="C112" s="61"/>
      <c r="D112" s="61"/>
      <c r="E112" s="61"/>
      <c r="F112" s="61" t="s">
        <v>194</v>
      </c>
      <c r="G112" s="61"/>
      <c r="H112" s="31"/>
      <c r="I112" s="31"/>
    </row>
    <row r="113" spans="2:13" x14ac:dyDescent="0.25">
      <c r="B113" s="61"/>
      <c r="C113" s="61"/>
      <c r="D113" s="61"/>
      <c r="E113" s="61"/>
      <c r="F113" s="61"/>
      <c r="G113" s="61"/>
      <c r="H113" s="31"/>
      <c r="I113" s="31"/>
    </row>
    <row r="114" spans="2:13" x14ac:dyDescent="0.25">
      <c r="B114" s="61"/>
      <c r="C114" s="61"/>
      <c r="D114" s="61"/>
      <c r="E114" s="61"/>
      <c r="F114" s="61"/>
      <c r="G114" s="61"/>
      <c r="H114" s="31"/>
      <c r="I114" s="31"/>
    </row>
    <row r="115" spans="2:13" x14ac:dyDescent="0.25">
      <c r="B115" s="61"/>
      <c r="C115" s="61"/>
      <c r="D115" s="61"/>
      <c r="E115" s="61"/>
      <c r="F115" s="61"/>
      <c r="G115" s="61"/>
      <c r="H115" s="31"/>
      <c r="I115" s="31"/>
    </row>
    <row r="116" spans="2:13" x14ac:dyDescent="0.25">
      <c r="B116" s="61"/>
      <c r="C116" s="61"/>
      <c r="D116" s="61"/>
      <c r="E116" s="61"/>
      <c r="F116" s="61"/>
      <c r="G116" s="61"/>
      <c r="H116" s="31"/>
      <c r="I116" s="31"/>
    </row>
    <row r="117" spans="2:13" x14ac:dyDescent="0.25">
      <c r="B117" s="61"/>
      <c r="C117" s="61"/>
      <c r="D117" s="61"/>
      <c r="E117" s="61"/>
      <c r="F117" s="61"/>
      <c r="G117" s="61"/>
      <c r="H117" s="31"/>
      <c r="I117" s="31"/>
    </row>
    <row r="118" spans="2:13" x14ac:dyDescent="0.25">
      <c r="B118" s="61"/>
      <c r="C118" s="61"/>
      <c r="D118" s="61"/>
      <c r="E118" s="61"/>
      <c r="F118" s="61"/>
      <c r="G118" s="61"/>
      <c r="H118" s="31"/>
      <c r="I118" s="31"/>
    </row>
    <row r="119" spans="2:13" x14ac:dyDescent="0.25">
      <c r="B119" s="34"/>
      <c r="C119" s="34"/>
      <c r="D119" s="34"/>
      <c r="E119" s="34"/>
      <c r="F119" s="34"/>
      <c r="G119" s="34"/>
      <c r="H119" s="31"/>
      <c r="I119" s="31"/>
    </row>
    <row r="121" spans="2:13" x14ac:dyDescent="0.25">
      <c r="B121" t="s">
        <v>73</v>
      </c>
      <c r="J121" s="23" t="s">
        <v>33</v>
      </c>
      <c r="K121" s="23">
        <f>(1/4)*27</f>
        <v>6.75</v>
      </c>
      <c r="M121" t="s">
        <v>82</v>
      </c>
    </row>
    <row r="122" spans="2:13" x14ac:dyDescent="0.25">
      <c r="B122" t="s">
        <v>74</v>
      </c>
      <c r="D122">
        <v>1</v>
      </c>
      <c r="E122" t="s">
        <v>70</v>
      </c>
      <c r="J122" s="43" t="s">
        <v>71</v>
      </c>
      <c r="K122" s="43">
        <f>K121/27</f>
        <v>0.25</v>
      </c>
      <c r="M122" t="s">
        <v>83</v>
      </c>
    </row>
    <row r="123" spans="2:13" x14ac:dyDescent="0.25">
      <c r="B123" t="s">
        <v>75</v>
      </c>
      <c r="D123">
        <v>27</v>
      </c>
      <c r="E123" t="s">
        <v>72</v>
      </c>
    </row>
    <row r="124" spans="2:13" x14ac:dyDescent="0.25">
      <c r="J124" s="46"/>
      <c r="K124" s="46"/>
    </row>
    <row r="129" spans="10:13" x14ac:dyDescent="0.25">
      <c r="J129" s="46"/>
      <c r="K129" s="46"/>
    </row>
    <row r="130" spans="10:13" x14ac:dyDescent="0.25">
      <c r="J130" s="44" t="s">
        <v>71</v>
      </c>
      <c r="K130" s="44">
        <f>SUM(K34+K98)/19</f>
        <v>0.69078947368421051</v>
      </c>
      <c r="M130" t="s">
        <v>84</v>
      </c>
    </row>
    <row r="131" spans="10:13" x14ac:dyDescent="0.25">
      <c r="J131" s="46"/>
      <c r="K131" s="46"/>
    </row>
    <row r="132" spans="10:13" x14ac:dyDescent="0.25">
      <c r="J132" s="44" t="s">
        <v>71</v>
      </c>
      <c r="K132" s="44">
        <f>SUM(K34+K98+K121)/46</f>
        <v>0.43206521739130432</v>
      </c>
      <c r="M132" t="s">
        <v>85</v>
      </c>
    </row>
    <row r="133" spans="10:13" x14ac:dyDescent="0.25">
      <c r="J133" s="46"/>
      <c r="K133" s="46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CF49-20A1-44DB-982A-E64BFB97F23F}">
  <sheetPr codeName="Sheet3"/>
  <dimension ref="A1:W31"/>
  <sheetViews>
    <sheetView workbookViewId="0">
      <selection activeCell="I11" sqref="I11"/>
    </sheetView>
  </sheetViews>
  <sheetFormatPr defaultRowHeight="15" x14ac:dyDescent="0.25"/>
  <sheetData>
    <row r="1" spans="1:23" x14ac:dyDescent="0.25">
      <c r="A1" s="27" t="s">
        <v>43</v>
      </c>
    </row>
    <row r="3" spans="1:23" x14ac:dyDescent="0.25">
      <c r="A3" s="29"/>
      <c r="B3" s="29" t="s">
        <v>44</v>
      </c>
    </row>
    <row r="5" spans="1:23" x14ac:dyDescent="0.25">
      <c r="A5" s="27" t="s">
        <v>45</v>
      </c>
    </row>
    <row r="6" spans="1:23" x14ac:dyDescent="0.25">
      <c r="A6" s="27"/>
    </row>
    <row r="7" spans="1:23" x14ac:dyDescent="0.25">
      <c r="A7" s="27"/>
      <c r="B7" s="40" t="s">
        <v>46</v>
      </c>
      <c r="M7" s="40" t="s">
        <v>47</v>
      </c>
    </row>
    <row r="8" spans="1:23" x14ac:dyDescent="0.25">
      <c r="A8" s="27"/>
      <c r="B8" s="40"/>
      <c r="M8" s="40"/>
    </row>
    <row r="9" spans="1:23" x14ac:dyDescent="0.25">
      <c r="A9" s="27"/>
      <c r="B9" s="40"/>
      <c r="H9" s="39"/>
      <c r="I9" s="39" t="s">
        <v>48</v>
      </c>
      <c r="M9" s="40"/>
      <c r="V9" s="39"/>
      <c r="W9" s="39" t="s">
        <v>49</v>
      </c>
    </row>
    <row r="10" spans="1:23" x14ac:dyDescent="0.25">
      <c r="M10" s="40"/>
    </row>
    <row r="11" spans="1:23" x14ac:dyDescent="0.25">
      <c r="M11" s="40"/>
    </row>
    <row r="12" spans="1:23" x14ac:dyDescent="0.25">
      <c r="H12" s="39"/>
      <c r="M12" s="39" t="s">
        <v>50</v>
      </c>
      <c r="R12" s="39"/>
      <c r="S12" s="39" t="s">
        <v>51</v>
      </c>
    </row>
    <row r="15" spans="1:23" x14ac:dyDescent="0.25">
      <c r="M15" s="40"/>
    </row>
    <row r="16" spans="1:23" x14ac:dyDescent="0.25">
      <c r="M16" s="39" t="s">
        <v>52</v>
      </c>
      <c r="S16" t="s">
        <v>53</v>
      </c>
      <c r="U16" s="41"/>
      <c r="V16" s="41"/>
    </row>
    <row r="19" spans="1:20" x14ac:dyDescent="0.25">
      <c r="M19" s="40"/>
    </row>
    <row r="20" spans="1:20" x14ac:dyDescent="0.25">
      <c r="M20" s="39" t="s">
        <v>54</v>
      </c>
      <c r="T20" t="s">
        <v>55</v>
      </c>
    </row>
    <row r="23" spans="1:20" x14ac:dyDescent="0.25">
      <c r="A23" s="27" t="s">
        <v>56</v>
      </c>
    </row>
    <row r="24" spans="1:20" x14ac:dyDescent="0.25">
      <c r="A24" s="27"/>
    </row>
    <row r="25" spans="1:20" x14ac:dyDescent="0.25">
      <c r="B25" s="40" t="s">
        <v>46</v>
      </c>
      <c r="M25" s="40" t="s">
        <v>47</v>
      </c>
    </row>
    <row r="26" spans="1:20" x14ac:dyDescent="0.25">
      <c r="J26" t="s">
        <v>57</v>
      </c>
    </row>
    <row r="27" spans="1:20" x14ac:dyDescent="0.25">
      <c r="F27" s="39"/>
      <c r="G27" s="39" t="s">
        <v>58</v>
      </c>
    </row>
    <row r="28" spans="1:20" x14ac:dyDescent="0.25">
      <c r="R28" t="s">
        <v>68</v>
      </c>
    </row>
    <row r="31" spans="1:20" x14ac:dyDescent="0.25">
      <c r="O31" t="s">
        <v>67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D596-9137-4164-82FC-3AC67D8E19AE}">
  <dimension ref="A1:F9"/>
  <sheetViews>
    <sheetView zoomScale="175" zoomScaleNormal="175" workbookViewId="0">
      <selection activeCell="A6" sqref="A6"/>
    </sheetView>
  </sheetViews>
  <sheetFormatPr defaultRowHeight="23.25" x14ac:dyDescent="0.5"/>
  <cols>
    <col min="1" max="1" width="25.42578125" style="47" customWidth="1"/>
    <col min="2" max="3" width="9.140625" style="47"/>
    <col min="4" max="4" width="14.42578125" style="47" customWidth="1"/>
    <col min="5" max="5" width="9.140625" style="47"/>
    <col min="6" max="6" width="25.7109375" style="47" customWidth="1"/>
    <col min="7" max="16384" width="9.140625" style="47"/>
  </cols>
  <sheetData>
    <row r="1" spans="1:6" x14ac:dyDescent="0.5">
      <c r="A1" s="47" t="s">
        <v>98</v>
      </c>
    </row>
    <row r="2" spans="1:6" x14ac:dyDescent="0.5">
      <c r="A2" s="62" t="s">
        <v>86</v>
      </c>
      <c r="B2" s="62" t="s">
        <v>87</v>
      </c>
      <c r="C2" s="62" t="s">
        <v>88</v>
      </c>
      <c r="D2" s="62" t="s">
        <v>89</v>
      </c>
      <c r="E2" s="62"/>
      <c r="F2" s="63" t="s">
        <v>92</v>
      </c>
    </row>
    <row r="3" spans="1:6" x14ac:dyDescent="0.5">
      <c r="A3" s="62"/>
      <c r="B3" s="62"/>
      <c r="C3" s="62"/>
      <c r="D3" s="48" t="s">
        <v>90</v>
      </c>
      <c r="E3" s="48" t="s">
        <v>91</v>
      </c>
      <c r="F3" s="64"/>
    </row>
    <row r="4" spans="1:6" x14ac:dyDescent="0.5">
      <c r="A4" s="48" t="s">
        <v>93</v>
      </c>
      <c r="B4" s="48"/>
      <c r="C4" s="48"/>
      <c r="D4" s="48"/>
      <c r="E4" s="48"/>
      <c r="F4" s="48"/>
    </row>
    <row r="5" spans="1:6" x14ac:dyDescent="0.5">
      <c r="A5" s="48" t="s">
        <v>94</v>
      </c>
      <c r="B5" s="48"/>
      <c r="C5" s="48"/>
      <c r="D5" s="48"/>
      <c r="E5" s="48"/>
      <c r="F5" s="48"/>
    </row>
    <row r="6" spans="1:6" x14ac:dyDescent="0.5">
      <c r="A6" s="48" t="s">
        <v>95</v>
      </c>
      <c r="B6" s="48"/>
      <c r="C6" s="48"/>
      <c r="D6" s="48"/>
      <c r="E6" s="48"/>
      <c r="F6" s="48"/>
    </row>
    <row r="7" spans="1:6" x14ac:dyDescent="0.5">
      <c r="A7" s="48" t="s">
        <v>96</v>
      </c>
      <c r="B7" s="48"/>
      <c r="C7" s="48"/>
      <c r="D7" s="48"/>
      <c r="E7" s="48"/>
      <c r="F7" s="48"/>
    </row>
    <row r="8" spans="1:6" x14ac:dyDescent="0.5">
      <c r="A8" s="48" t="s">
        <v>97</v>
      </c>
      <c r="B8" s="48"/>
      <c r="C8" s="48"/>
      <c r="D8" s="48"/>
      <c r="E8" s="48"/>
      <c r="F8" s="48"/>
    </row>
    <row r="9" spans="1:6" x14ac:dyDescent="0.5">
      <c r="A9" s="49" t="s">
        <v>89</v>
      </c>
      <c r="B9" s="49"/>
      <c r="C9" s="49"/>
      <c r="D9" s="49"/>
      <c r="E9" s="49"/>
      <c r="F9" s="49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แนวทางข้อตกลงม.แม่โจ้</vt:lpstr>
      <vt:lpstr>วิธีการคำนวณ </vt:lpstr>
      <vt:lpstr>สูตรการคำนวณ</vt:lpstr>
      <vt:lpstr>ตารางแสดงผล</vt:lpstr>
      <vt:lpstr>แนวทางข้อตกลงม.แม่โจ้!OLE_LINK1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DELL</cp:lastModifiedBy>
  <cp:revision/>
  <dcterms:created xsi:type="dcterms:W3CDTF">2019-12-26T04:21:03Z</dcterms:created>
  <dcterms:modified xsi:type="dcterms:W3CDTF">2023-04-27T09:53:53Z</dcterms:modified>
  <cp:category/>
  <cp:contentStatus/>
</cp:coreProperties>
</file>