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FTE\2565\"/>
    </mc:Choice>
  </mc:AlternateContent>
  <xr:revisionPtr revIDLastSave="0" documentId="13_ncr:1_{7D95401B-AAC0-4273-BC79-C85C4D3EF9D3}" xr6:coauthVersionLast="36" xr6:coauthVersionMax="47" xr10:uidLastSave="{00000000-0000-0000-0000-000000000000}"/>
  <bookViews>
    <workbookView xWindow="0" yWindow="0" windowWidth="19920" windowHeight="9525" activeTab="1" xr2:uid="{00000000-000D-0000-FFFF-FFFF00000000}"/>
  </bookViews>
  <sheets>
    <sheet name="แนวทางข้อตกลงม.แม่โจ้" sheetId="4" r:id="rId1"/>
    <sheet name="วิธีการคำนวณ " sheetId="2" r:id="rId2"/>
    <sheet name="สูตรการคำนวณ" sheetId="5" r:id="rId3"/>
    <sheet name="ตารางแสดงผล" sheetId="6" r:id="rId4"/>
  </sheets>
  <definedNames>
    <definedName name="OLE_LINK1" localSheetId="0">แนวทางข้อตกลงม.แม่โจ้!$A$7</definedName>
  </definedNames>
  <calcPr calcId="191029"/>
</workbook>
</file>

<file path=xl/calcChain.xml><?xml version="1.0" encoding="utf-8"?>
<calcChain xmlns="http://schemas.openxmlformats.org/spreadsheetml/2006/main">
  <c r="K74" i="2" l="1"/>
  <c r="K85" i="2" l="1"/>
  <c r="K83" i="2"/>
  <c r="K75" i="2"/>
  <c r="K53" i="2"/>
  <c r="K52" i="2"/>
  <c r="H59" i="2" l="1"/>
  <c r="H55" i="2"/>
  <c r="H47" i="2"/>
  <c r="H40" i="2"/>
  <c r="E26" i="2"/>
  <c r="H27" i="2"/>
  <c r="H26" i="2"/>
  <c r="H20" i="2"/>
  <c r="H19" i="2"/>
  <c r="H14" i="2"/>
  <c r="H13" i="2"/>
  <c r="H18" i="2"/>
  <c r="H12" i="2"/>
  <c r="H39" i="2"/>
  <c r="H34" i="2"/>
  <c r="H24" i="2"/>
  <c r="H17" i="2"/>
  <c r="H11" i="2"/>
  <c r="E40" i="2"/>
  <c r="E20" i="2"/>
  <c r="E14" i="2"/>
  <c r="E59" i="2"/>
  <c r="E55" i="2"/>
  <c r="E58" i="2" s="1"/>
  <c r="J58" i="2" s="1"/>
  <c r="H63" i="2"/>
  <c r="E63" i="2"/>
  <c r="J63" i="2" s="1"/>
  <c r="H58" i="2"/>
  <c r="E47" i="2"/>
  <c r="E50" i="2" s="1"/>
  <c r="J50" i="2" s="1"/>
  <c r="K50" i="2" s="1"/>
  <c r="H50" i="2"/>
  <c r="E18" i="2"/>
  <c r="E25" i="2"/>
  <c r="E13" i="2"/>
  <c r="K58" i="2" l="1"/>
  <c r="M58" i="2"/>
  <c r="M63" i="2"/>
  <c r="K63" i="2"/>
  <c r="M50" i="2"/>
  <c r="E39" i="2" l="1"/>
  <c r="E35" i="2"/>
  <c r="E27" i="2"/>
  <c r="E15" i="2"/>
  <c r="E21" i="2"/>
  <c r="E38" i="2"/>
  <c r="E34" i="2"/>
  <c r="E23" i="2"/>
  <c r="E17" i="2"/>
  <c r="E11" i="2"/>
  <c r="N4" i="2" l="1"/>
  <c r="H46" i="2" l="1"/>
  <c r="E46" i="2"/>
  <c r="J46" i="2" s="1"/>
  <c r="H42" i="2"/>
  <c r="E42" i="2"/>
  <c r="H37" i="2"/>
  <c r="E37" i="2"/>
  <c r="H28" i="2"/>
  <c r="E28" i="2"/>
  <c r="H22" i="2"/>
  <c r="E22" i="2"/>
  <c r="H16" i="2"/>
  <c r="E16" i="2"/>
  <c r="J16" i="2" l="1"/>
  <c r="K15" i="2" s="1"/>
  <c r="J22" i="2"/>
  <c r="J37" i="2"/>
  <c r="M37" i="2" s="1"/>
  <c r="J28" i="2"/>
  <c r="M28" i="2" s="1"/>
  <c r="J42" i="2"/>
  <c r="K42" i="2" s="1"/>
  <c r="M46" i="2"/>
  <c r="K46" i="2"/>
  <c r="K16" i="2" l="1"/>
  <c r="M16" i="2"/>
  <c r="K28" i="2"/>
  <c r="K37" i="2"/>
  <c r="M22" i="2"/>
  <c r="K22" i="2"/>
  <c r="M42" i="2"/>
  <c r="K30" i="2" l="1"/>
  <c r="K3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Nittaya</author>
    <author>P_MOLL</author>
  </authors>
  <commentList>
    <comment ref="C10" authorId="0" shapeId="0" xr:uid="{2FBDDA1A-092D-42D8-A66C-0EE906F7BF47}">
      <text>
        <r>
          <rPr>
            <sz val="9"/>
            <color indexed="81"/>
            <rFont val="Tahoma"/>
            <family val="2"/>
          </rPr>
          <t>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แต่ทั้งนี้ ต้องนับเฉพาะ classes 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หลักสูตรเศรษฐศาสตร์ระหว่างประเทศจะสามารถนำมาคิดได้เพียง 1 classes คือ classesของนักศึกษาเศรษฐศาสตร์ระหว่างประเทศ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</t>
        </r>
      </text>
    </comment>
    <comment ref="E10" authorId="0" shapeId="0" xr:uid="{F3F704AF-69B1-4ECF-8F4D-B50C60A7EA7F}">
      <text>
        <r>
          <rPr>
            <sz val="9"/>
            <color indexed="81"/>
            <rFont val="Tahoma"/>
            <family val="2"/>
          </rPr>
          <t xml:space="preserve">กำหนดการคิดภาระงานสอนจริงในรายวิชาที่จะนำไปใช้ในการคำนวณ ดังนี้
  - classes บรรยาย 3 หน่วยกิต     นับเป็น 1 classes
  - classes ปฏิบัติ 3 หน่วยกิต       นับเป็น 1 classes
  - classes บรรยาย + ปฏิบัติ รวม 3 หน่วยกิต  นับเป็น 1.5 classes
  - classes สหกิจศึกษา/ฝึกงาน   นับเป็น 1 classes 
  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
  -classes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
  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
</t>
        </r>
      </text>
    </comment>
    <comment ref="F10" authorId="0" shapeId="0" xr:uid="{FBB60F7B-09B5-4110-99B1-EF83028CBF2A}">
      <text>
        <r>
          <rPr>
            <sz val="9"/>
            <color indexed="81"/>
            <rFont val="Tahoma"/>
            <family val="2"/>
          </rPr>
          <t>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แต่ทั้งนี้ ต้องนับเฉพาะ classes 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หลักสูตรเศรษฐศาสตร์ระหว่างประเทศจะสามารถนำมาคิดได้เพียง 1 classes คือ classesของนักศึกษาเศรษฐศาสตร์ระหว่างประเทศ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</t>
        </r>
      </text>
    </comment>
    <comment ref="H10" authorId="0" shapeId="0" xr:uid="{28D5EFE5-BF89-4B40-A0C8-F261D8239EB8}">
      <text>
        <r>
          <rPr>
            <sz val="9"/>
            <color indexed="81"/>
            <rFont val="Tahoma"/>
            <family val="2"/>
          </rPr>
          <t xml:space="preserve">กำหนดการคิดภาระงานสอนจริงในรายวิชาที่จะนำไปใช้ในการคำนวณ ดังนี้
  - classes บรรยาย 3 หน่วยกิต     นับเป็น 1 classes
  - classes ปฏิบัติ 3 หน่วยกิต       นับเป็น 1 classes
  - classes บรรยาย + ปฏิบัติ รวม 3 หน่วยกิต  นับเป็น 1.5 classes
  - classes สหกิจศึกษา/ฝึกงาน   นับเป็น 1 classes 
  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
  -classes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
  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
</t>
        </r>
      </text>
    </comment>
    <comment ref="K15" authorId="0" shapeId="0" xr:uid="{EFE14D70-B7CC-4D8E-9004-2E8A12E5CCCB}">
      <text>
        <r>
          <rPr>
            <b/>
            <sz val="9"/>
            <color indexed="81"/>
            <rFont val="Tahoma"/>
            <family val="2"/>
          </rPr>
          <t>ภาระงานรวม / 4 Classes ที่มหาวิทยาลัยกำหนด (คำนวณให้เห็น Load)</t>
        </r>
      </text>
    </comment>
    <comment ref="K16" authorId="0" shapeId="0" xr:uid="{61CA601E-941E-470D-96B1-C32A888D853A}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22" authorId="0" shapeId="0" xr:uid="{F5B0546F-CC7C-4F7A-986B-B357D37A1B65}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31" authorId="1" shapeId="0" xr:uid="{9DE1B490-4EA8-4DAD-A4F5-B5558893F093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74" authorId="0" shapeId="0" xr:uid="{362BA308-4A2B-42A2-9930-69D32C7F748C}">
      <text>
        <r>
          <rPr>
            <b/>
            <sz val="9"/>
            <color indexed="81"/>
            <rFont val="Tahoma"/>
            <family val="2"/>
          </rPr>
          <t>ประมาณการว่าอาจารย์สอน 1 รายวิชาต่อปีการศึกษา x 4 classes / 12 คน = 3 FTEs ของอาจารย์นอกคณะ</t>
        </r>
      </text>
    </comment>
    <comment ref="K75" authorId="1" shapeId="0" xr:uid="{C9C18983-11A4-4420-A6AA-977587B84B64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83" authorId="1" shapeId="0" xr:uid="{CF5FF4BC-DF53-4004-A4E3-C25B95C044C4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85" authorId="1" shapeId="0" xr:uid="{F819D0BE-590E-483E-843A-7CB6A501684F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</commentList>
</comments>
</file>

<file path=xl/sharedStrings.xml><?xml version="1.0" encoding="utf-8"?>
<sst xmlns="http://schemas.openxmlformats.org/spreadsheetml/2006/main" count="204" uniqueCount="116">
  <si>
    <t xml:space="preserve">- classes บรรยาย 3 หน่วยกิต  </t>
  </si>
  <si>
    <t>นับเป็น 1 classes</t>
  </si>
  <si>
    <t xml:space="preserve">- classes ปฏิบัติ 3 หน่วยกิต    </t>
  </si>
  <si>
    <t xml:space="preserve">- classes บรรยาย + ปฏิบัติ รวม 3 หน่วยกิต </t>
  </si>
  <si>
    <t>นับเป็น 1.5 classes</t>
  </si>
  <si>
    <t>- classes สหกิจศึกษา/ฝึกงาน</t>
  </si>
  <si>
    <t>- 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</t>
  </si>
  <si>
    <t>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</t>
  </si>
  <si>
    <t xml:space="preserve">    แต่ทั้งนี้ ต้องนับเฉพาะกลุ่มเรียนที่เป็นนักศึกษาของหลักสูตรของตนเอง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</t>
  </si>
  <si>
    <t xml:space="preserve">   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</t>
  </si>
  <si>
    <t xml:space="preserve">    จะสามารถนำมาคิดได้เพียง 1 classes คือ กลุ่มเรียนของนักศึกษาเศรษฐศาสตร์ระหว่างประเทศ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  </t>
  </si>
  <si>
    <t>Regular class</t>
  </si>
  <si>
    <t xml:space="preserve">กำหนดให้อาจารย์ 1 ท่าน มีภาระงานสอนมาตรฐาน  </t>
  </si>
  <si>
    <t>1FTE=4classes</t>
  </si>
  <si>
    <t>ต่อปีการศึกษา</t>
  </si>
  <si>
    <t>independent study</t>
  </si>
  <si>
    <t xml:space="preserve">สำหรับการคำนวณ FTE ตามเกณฑ์ AUN-QA </t>
  </si>
  <si>
    <t xml:space="preserve">รายวิชาในคณะ </t>
  </si>
  <si>
    <t>อาจารย์ในคณะ (อาจารย์ในหลักสูตร)</t>
  </si>
  <si>
    <t>FTE</t>
  </si>
  <si>
    <t>1st semester</t>
  </si>
  <si>
    <t>2nd semester</t>
  </si>
  <si>
    <t>Total class/year</t>
  </si>
  <si>
    <t>Load</t>
  </si>
  <si>
    <t>Academic staff</t>
  </si>
  <si>
    <t>designation</t>
  </si>
  <si>
    <t>Course</t>
  </si>
  <si>
    <t>Code</t>
  </si>
  <si>
    <t>Contribution</t>
  </si>
  <si>
    <t>PAS</t>
  </si>
  <si>
    <t>Total classes</t>
  </si>
  <si>
    <t>อาจารย์ในคณะ (อาจารย์นอกหลักสูตร)</t>
  </si>
  <si>
    <t>FAS</t>
  </si>
  <si>
    <t>Total FTE</t>
  </si>
  <si>
    <t>อาจารย์นอกคณะ</t>
  </si>
  <si>
    <t>สูตรการคำนวณภาระงานสอน (FTE)  ตามเกณฑ์ AUN-QA  เพื่อการบริหารจัดการด้านการเรียนการสอนของหลักสูตร</t>
  </si>
  <si>
    <t>กำหนดให้อาจารย์ 1 ท่าน มีภาระงานสอนมาตรฐาน  4 Classe เท่ากับ 1 FTE</t>
  </si>
  <si>
    <t>1. การคิดภาระงานสอน (FTE) อาจารย์ผู้สอนในหลักสูตรรายบุคคล</t>
  </si>
  <si>
    <t>สูตร</t>
  </si>
  <si>
    <t>ตัวอย่าง</t>
  </si>
  <si>
    <t>= FTE อาจารย์ผู้สอนในหลักสูตรรายบุคคล</t>
  </si>
  <si>
    <t>= FTE อาจารย์....</t>
  </si>
  <si>
    <t>1. ภาระงานสอนอาจารย์ A =</t>
  </si>
  <si>
    <t>= 0.87 FTE อาจารย์ A</t>
  </si>
  <si>
    <t>2. ภาระงานสอนอาจารย์ B =</t>
  </si>
  <si>
    <r>
      <t xml:space="preserve">      = เกิน 1 FTE ให้คิดเป็น 1 FTE  อาจารย์ B </t>
    </r>
    <r>
      <rPr>
        <b/>
        <sz val="11"/>
        <color rgb="FFC00000"/>
        <rFont val="Calibri"/>
        <family val="2"/>
        <scheme val="minor"/>
      </rPr>
      <t>(Overloaded)</t>
    </r>
  </si>
  <si>
    <t>3. ภาระงานสอนอาจารย์ C =</t>
  </si>
  <si>
    <t xml:space="preserve">    =  1 FTE อาจารย์ C</t>
  </si>
  <si>
    <t>2. การคิดภาระงานสอน (FTE) อาจารย์ผู้สอนในหลักสูตรรายหลักสูตร</t>
  </si>
  <si>
    <t xml:space="preserve"> </t>
  </si>
  <si>
    <t xml:space="preserve">   = FTE อาจารย์ผู้สอนในหลักสูตร</t>
  </si>
  <si>
    <t>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</t>
  </si>
  <si>
    <t xml:space="preserve">             เช่น 3 หน่วยกิต คิดเป็น 0.5 หรือ 1-2 หน่วยกิต คิดเป็น 0.25 classes เป็นต้น</t>
  </si>
  <si>
    <t xml:space="preserve">2. ภาระงานที่นำมาคำนวณ FTE คือ ภาระงานสอนเท่านั้น ไม่นับภาระงานวิจัย บริการวิชาการ หรือภาระงานอื่น ๆ </t>
  </si>
  <si>
    <t>3. ภาคการศึกษาที่นำมาคิด FTE กำหนดให้เป็นภาคการศึกษาที่ 1 และ 2 ภาคฤดูร้อนไม่นำมาคำนวณ</t>
  </si>
  <si>
    <t xml:space="preserve">4. กำหนดให้อาจารย์ 1 ท่าน มีภาระงานสอนมาตรฐาน 4 classes ต่อปีการศึกษา เท่ากับ 1 FTE สำหรับการคำนวณ FTE ตามเกณฑ์ AUN-QA </t>
  </si>
  <si>
    <t>5. กำหนดการคิดภาระงานสอนจริงในรายวิชาที่จะนำไปใช้ในการคำนวณ ดังนี้</t>
  </si>
  <si>
    <t xml:space="preserve">6. ในการนำรายวิชาที่มีหลาย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</t>
  </si>
  <si>
    <t xml:space="preserve">7. การคำนวณ FTE of academic staff หลักสูตรจะดำเนินการคำนวณด้วยหลักสูตรเอง เนื่องจาก ความแตกต่างของแต่หลักสูตรและเพื่อให้เกิดความเหมาะสมในการปฏิบัติงานจริงของแต่ละหลักสูตร </t>
  </si>
  <si>
    <t xml:space="preserve"> = 0.95  FTE เฉลี่ยของอาจารย์ผู้สอนในหลักสูตร</t>
  </si>
  <si>
    <t xml:space="preserve"> = FTE เฉลี่ยของอาจารย์ผู้สอนในหลักสูตร</t>
  </si>
  <si>
    <t xml:space="preserve">8. เพื่อให้เกิดความเข้าใจไปในทิศทางเดียวกัน การคำนวณ FTE ที่กำหนดในที่ประชุมครั้งนี้ใช้สำหรับการคำนวณ Teaching load สำหรับการประกันคุณภาพการศึกษาตามเกณฑ์ AUN-QA เท่านั้น </t>
  </si>
  <si>
    <t>รายวิชา ต่อปีการศึกษา</t>
  </si>
  <si>
    <t>เฉลี่ย FTE</t>
  </si>
  <si>
    <t>ท่าน ต่อปีการศึกษา</t>
  </si>
  <si>
    <t>ประมาณการว่า</t>
  </si>
  <si>
    <t xml:space="preserve"> - อาจารย์สอน</t>
  </si>
  <si>
    <t xml:space="preserve"> - จำนวนอาจารย์ผู้สอน</t>
  </si>
  <si>
    <t>(FTE รวมของอาจารย์สอน สังกัดในหลักสูตรและคณะ)</t>
  </si>
  <si>
    <t>(FTE เฉลี่ยของอาจารย์สอน สังกัดในหลักสูตรและคณะ)</t>
  </si>
  <si>
    <t xml:space="preserve">    (ไม่นับรายวิชาศึกษาทั่วไป (GE) แต่ทั้งนี้ หากหลักสูตรต้องการคำนวณและวิเคราะห์สัดส่วนของรายวิชาศึกษาทั่วไปด้วยก็สามารถกระทำได้ โดยเขียนอธิบายเพิ่มเติมใน criterion)</t>
  </si>
  <si>
    <t>1. อาจารย์ที่นำมาคิด FTE of Academic staff คือ อาจารย์ที่ทำการสอนในปีการศึกษานั้น ๆ ของหลักสูตร</t>
  </si>
  <si>
    <t>(FTE รวมของอาจารย์สอน สังกัดนอกหลักสูตร แต่อยู่ในคณะ)</t>
  </si>
  <si>
    <t>(FTE เฉลี่ยของอาจารย์สอน สังกัดนอกหลักสูตร แต่อยู่ในคณะ)</t>
  </si>
  <si>
    <t>(FTE รวมของอาจารย์สอน สังกัดนอกคณะ)</t>
  </si>
  <si>
    <t>(FTE เฉลี่ยของอาจารย์สอน สังกัดนอกคณะ)</t>
  </si>
  <si>
    <t>ของอาจารย์สอน ในคณะ</t>
  </si>
  <si>
    <t>ของอาจารย์สอน ทั้งหมดของหลักสูตร (ในคณะ+นอกคณะ)</t>
  </si>
  <si>
    <t>ประเภท</t>
  </si>
  <si>
    <t>ชาย</t>
  </si>
  <si>
    <t>หญิง</t>
  </si>
  <si>
    <t>รวม</t>
  </si>
  <si>
    <t>จำนวนพนักงาน</t>
  </si>
  <si>
    <t>ค่า FTE</t>
  </si>
  <si>
    <t>จำนวนร้อยละของปริญญาเอก</t>
  </si>
  <si>
    <t>ศาสตราจารย์</t>
  </si>
  <si>
    <t>รอง/ผู้ช่วยศาสตราจารย์</t>
  </si>
  <si>
    <t>อาจารย์ประจำ</t>
  </si>
  <si>
    <t>อาจารย์พิเศษ</t>
  </si>
  <si>
    <t>ผู้บรรยายพิเศษ/อาจารย์พิเศษ</t>
  </si>
  <si>
    <t>ตารางแสดงข้อมูลภาระงานอาจารย์ในหลักสูตร........</t>
  </si>
  <si>
    <t>อ.ว่าที่ร้อยเอก ดร.จิระชัย ยมเกิด</t>
  </si>
  <si>
    <t>อ.ดร.ปานแพร เชาวน์ประยูร อุดมรักษาทรัพย์</t>
  </si>
  <si>
    <t>อ.ดร.กีรติ ตระการศิริวานิช</t>
  </si>
  <si>
    <t>การคิด FTE ของอาจารย์หลักสูตรศิลปศาสตรมหาบัณฑิต สาขาวิชาพัฒนาการท่องเที่ยว ปีการศึกษา 2565</t>
  </si>
  <si>
    <t>ปริญญาโท</t>
  </si>
  <si>
    <t>ระเบียบวิธีวิจัยในอุตสาหกรรมการท่องเที่ยว</t>
  </si>
  <si>
    <t>อาจารย์ ดร.ยุทธการ ไวยอาภา</t>
  </si>
  <si>
    <t>อาจารย์ ดร.กวินรัตน์ อัฐวงศ์ชยากร</t>
  </si>
  <si>
    <t>อาจารย์ ดร.วุฒิพงษ์ ฉั่วตระกูล</t>
  </si>
  <si>
    <t>อาจารย์ ดร.มนสิชา อินทจักร</t>
  </si>
  <si>
    <t>รองศาสตราจารย์ ดร.อัครพงศ์ อั้นทอง</t>
  </si>
  <si>
    <t>การพัฒนาการท่องเที่ยวอย่างยั่งยืนเชิงบูรณาการ</t>
  </si>
  <si>
    <t>การจัดการข้อมูลสำหรับการจัดการการบริการ</t>
  </si>
  <si>
    <t>เศรษฐศาสตร์การท่องเที่ยวและนโยบาย</t>
  </si>
  <si>
    <t>ภูมิศาสตร์เพื่อการพัฒนาการท่องเที่ยว</t>
  </si>
  <si>
    <t>สัมมนา 1</t>
  </si>
  <si>
    <t>พท692</t>
  </si>
  <si>
    <t>อ.ดร.วินิตรา ลีละพัฒนา</t>
  </si>
  <si>
    <t xml:space="preserve">	วิทยานิพนธ์ 2-62</t>
  </si>
  <si>
    <t xml:space="preserve">	วิทยานิพนธ์ 2-63</t>
  </si>
  <si>
    <t>นโยบาย การวางแผน และการประเมินผลการพัฒนาการท่องเที่ยว</t>
  </si>
  <si>
    <t>การจัดการแหล่งท่องเที่ยวขั้นสูง</t>
  </si>
  <si>
    <t>สัมมนา 2</t>
  </si>
  <si>
    <t>การประเมินผลโครงการด้านการท่องเที่ยว</t>
  </si>
  <si>
    <t xml:space="preserve">	การจัดการทรัพยากรธรรมชาติและสิ่งแวดล้อมสำหรับการท่องเที่ยว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</si>
</sst>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TH Niramit AS"/>
    </font>
    <font>
      <sz val="11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rgb="FFC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0"/>
      <color rgb="FF00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5" xfId="0" applyFill="1" applyBorder="1"/>
    <xf numFmtId="0" fontId="0" fillId="2" borderId="6" xfId="0" applyFill="1" applyBorder="1"/>
    <xf numFmtId="0" fontId="0" fillId="2" borderId="4" xfId="0" applyFill="1" applyBorder="1"/>
    <xf numFmtId="0" fontId="0" fillId="0" borderId="7" xfId="0" applyBorder="1"/>
    <xf numFmtId="0" fontId="0" fillId="0" borderId="11" xfId="0" applyBorder="1"/>
    <xf numFmtId="0" fontId="0" fillId="0" borderId="8" xfId="0" applyBorder="1"/>
    <xf numFmtId="0" fontId="0" fillId="3" borderId="0" xfId="0" applyFill="1"/>
    <xf numFmtId="0" fontId="0" fillId="5" borderId="6" xfId="0" applyFill="1" applyBorder="1"/>
    <xf numFmtId="0" fontId="0" fillId="4" borderId="0" xfId="0" applyFill="1"/>
    <xf numFmtId="0" fontId="0" fillId="0" borderId="2" xfId="0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12" xfId="0" applyBorder="1"/>
    <xf numFmtId="0" fontId="0" fillId="0" borderId="13" xfId="0" applyBorder="1"/>
    <xf numFmtId="0" fontId="8" fillId="6" borderId="0" xfId="0" applyFont="1" applyFill="1"/>
    <xf numFmtId="0" fontId="6" fillId="0" borderId="0" xfId="0" quotePrefix="1" applyFont="1"/>
    <xf numFmtId="0" fontId="7" fillId="0" borderId="0" xfId="0" quotePrefix="1" applyFont="1"/>
    <xf numFmtId="0" fontId="0" fillId="0" borderId="0" xfId="0" quotePrefix="1"/>
    <xf numFmtId="0" fontId="9" fillId="0" borderId="0" xfId="0" applyFont="1"/>
    <xf numFmtId="0" fontId="10" fillId="0" borderId="0" xfId="0" applyFont="1"/>
    <xf numFmtId="0" fontId="8" fillId="0" borderId="0" xfId="0" applyFont="1"/>
    <xf numFmtId="0" fontId="11" fillId="7" borderId="0" xfId="0" applyFont="1" applyFill="1"/>
    <xf numFmtId="0" fontId="11" fillId="5" borderId="0" xfId="0" applyFont="1" applyFill="1"/>
    <xf numFmtId="0" fontId="0" fillId="0" borderId="0" xfId="0" applyAlignment="1">
      <alignment horizontal="center"/>
    </xf>
    <xf numFmtId="0" fontId="11" fillId="0" borderId="0" xfId="0" applyFont="1"/>
    <xf numFmtId="0" fontId="12" fillId="0" borderId="0" xfId="0" applyFont="1"/>
    <xf numFmtId="0" fontId="12" fillId="0" borderId="12" xfId="0" applyFont="1" applyBorder="1"/>
    <xf numFmtId="0" fontId="13" fillId="0" borderId="12" xfId="0" applyFont="1" applyBorder="1"/>
    <xf numFmtId="0" fontId="0" fillId="0" borderId="0" xfId="0" applyFill="1" applyBorder="1"/>
    <xf numFmtId="0" fontId="14" fillId="0" borderId="0" xfId="0" applyFont="1"/>
    <xf numFmtId="0" fontId="0" fillId="0" borderId="14" xfId="0" applyBorder="1"/>
    <xf numFmtId="0" fontId="0" fillId="0" borderId="0" xfId="0" applyBorder="1"/>
    <xf numFmtId="0" fontId="11" fillId="0" borderId="1" xfId="0" applyFont="1" applyBorder="1" applyAlignment="1">
      <alignment wrapText="1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8" borderId="6" xfId="0" applyFill="1" applyBorder="1"/>
    <xf numFmtId="0" fontId="8" fillId="3" borderId="0" xfId="0" applyFont="1" applyFill="1"/>
    <xf numFmtId="0" fontId="11" fillId="9" borderId="0" xfId="0" applyFont="1" applyFill="1"/>
    <xf numFmtId="0" fontId="8" fillId="9" borderId="0" xfId="0" applyFont="1" applyFill="1"/>
    <xf numFmtId="0" fontId="12" fillId="0" borderId="12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604837</xdr:colOff>
      <xdr:row>7</xdr:row>
      <xdr:rowOff>66675</xdr:rowOff>
    </xdr:from>
    <xdr:ext cx="4083297" cy="4197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1D6838A-934F-4C28-AEA6-A1A931149CB9}"/>
                </a:ext>
              </a:extLst>
            </xdr:cNvPr>
            <xdr:cNvSpPr txBox="1"/>
          </xdr:nvSpPr>
          <xdr:spPr>
            <a:xfrm>
              <a:off x="604837" y="1514475"/>
              <a:ext cx="4083297" cy="419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𝐶𝑙𝑠𝑠𝑒𝑠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ที่สอนให้แก่นักศึกษาของหลักสูตรทั้งหมดต่อปีการศึกษา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ภาระงานสอนมาตรฐานที่มหาวิทยาลัยกำหนดให้สอนต่อปีการศึกษา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1D6838A-934F-4C28-AEA6-A1A931149CB9}"/>
                </a:ext>
              </a:extLst>
            </xdr:cNvPr>
            <xdr:cNvSpPr txBox="1"/>
          </xdr:nvSpPr>
          <xdr:spPr>
            <a:xfrm>
              <a:off x="604837" y="1514475"/>
              <a:ext cx="4083297" cy="419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จำนวน</a:t>
              </a:r>
              <a:r>
                <a:rPr lang="en-US" sz="1100" b="0" i="0">
                  <a:latin typeface="Cambria Math" panose="02040503050406030204" pitchFamily="18" charset="0"/>
                </a:rPr>
                <a:t> 𝐶𝑙𝑠𝑠𝑒𝑠</a:t>
              </a:r>
              <a:r>
                <a:rPr lang="th-TH" sz="1100" b="0" i="0">
                  <a:latin typeface="Cambria Math" panose="02040503050406030204" pitchFamily="18" charset="0"/>
                </a:rPr>
                <a:t> ที่สอนให้แก่นักศึกษาของหลักสูตรทั้งหมดต่อปีการศึกษา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th-TH" sz="1100" b="0" i="0">
                  <a:latin typeface="Cambria Math" panose="02040503050406030204" pitchFamily="18" charset="0"/>
                </a:rPr>
                <a:t>ภาระงานสอนมาตรฐานที่มหาวิทยาลัยกำหนดให้สอนต่อปีการศึกษา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10</xdr:col>
      <xdr:colOff>61912</xdr:colOff>
      <xdr:row>22</xdr:row>
      <xdr:rowOff>152400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72B13F1-C55D-4E3C-86F0-28968A5A8969}"/>
            </a:ext>
          </a:extLst>
        </xdr:cNvPr>
        <xdr:cNvSpPr txBox="1"/>
      </xdr:nvSpPr>
      <xdr:spPr>
        <a:xfrm>
          <a:off x="6919912" y="2324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638175</xdr:colOff>
      <xdr:row>25</xdr:row>
      <xdr:rowOff>47625</xdr:rowOff>
    </xdr:from>
    <xdr:ext cx="2869183" cy="4186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71F6A8-D473-4BDB-9BC2-75BB34CE7675}"/>
                </a:ext>
              </a:extLst>
            </xdr:cNvPr>
            <xdr:cNvSpPr txBox="1"/>
          </xdr:nvSpPr>
          <xdr:spPr>
            <a:xfrm>
              <a:off x="638175" y="2943225"/>
              <a:ext cx="2869183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ผลรวม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ของอาจารย์ผู้สอนในหลักสูตรทั้งหมด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จำนวนอาจารย์ผู้สอนในหลักสูตรทั้งหมด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71F6A8-D473-4BDB-9BC2-75BB34CE7675}"/>
                </a:ext>
              </a:extLst>
            </xdr:cNvPr>
            <xdr:cNvSpPr txBox="1"/>
          </xdr:nvSpPr>
          <xdr:spPr>
            <a:xfrm>
              <a:off x="638175" y="2943225"/>
              <a:ext cx="2869183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ผลรวม </a:t>
              </a:r>
              <a:r>
                <a:rPr lang="en-US" sz="1100" b="0" i="0">
                  <a:latin typeface="Cambria Math" panose="02040503050406030204" pitchFamily="18" charset="0"/>
                </a:rPr>
                <a:t>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ของอาจารย์ผู้สอนในหลักสูตรทั้งหมด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th-TH" sz="1100" b="0" i="0">
                  <a:latin typeface="Cambria Math" panose="02040503050406030204" pitchFamily="18" charset="0"/>
                </a:rPr>
                <a:t>จำนวนอาจารย์ผู้สอนในหลักสูตรทั้งหมด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304800</xdr:colOff>
      <xdr:row>10</xdr:row>
      <xdr:rowOff>142875</xdr:rowOff>
    </xdr:from>
    <xdr:ext cx="1708096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9B6CA3-DF3A-485E-A442-7D0B8EF110E9}"/>
                </a:ext>
              </a:extLst>
            </xdr:cNvPr>
            <xdr:cNvSpPr txBox="1"/>
          </xdr:nvSpPr>
          <xdr:spPr>
            <a:xfrm>
              <a:off x="9906000" y="2133600"/>
              <a:ext cx="170809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latin typeface="Cambria Math" panose="02040503050406030204" pitchFamily="18" charset="0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9B6CA3-DF3A-485E-A442-7D0B8EF110E9}"/>
                </a:ext>
              </a:extLst>
            </xdr:cNvPr>
            <xdr:cNvSpPr txBox="1"/>
          </xdr:nvSpPr>
          <xdr:spPr>
            <a:xfrm>
              <a:off x="9906000" y="2133600"/>
              <a:ext cx="170809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1+2+0.5 (</a:t>
              </a:r>
              <a:r>
                <a:rPr lang="th-TH" sz="1100" b="0" i="0">
                  <a:latin typeface="Cambria Math" panose="02040503050406030204" pitchFamily="18" charset="0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=3.5)/4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314325</xdr:colOff>
      <xdr:row>14</xdr:row>
      <xdr:rowOff>104775</xdr:rowOff>
    </xdr:from>
    <xdr:ext cx="1977849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7585121-0AEC-47EC-A620-56FF17E670FB}"/>
                </a:ext>
              </a:extLst>
            </xdr:cNvPr>
            <xdr:cNvSpPr txBox="1"/>
          </xdr:nvSpPr>
          <xdr:spPr>
            <a:xfrm>
              <a:off x="9915525" y="2819400"/>
              <a:ext cx="1977849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6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latin typeface="Cambria Math" panose="02040503050406030204" pitchFamily="18" charset="0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6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7585121-0AEC-47EC-A620-56FF17E670FB}"/>
                </a:ext>
              </a:extLst>
            </xdr:cNvPr>
            <xdr:cNvSpPr txBox="1"/>
          </xdr:nvSpPr>
          <xdr:spPr>
            <a:xfrm>
              <a:off x="9915525" y="2819400"/>
              <a:ext cx="1977849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1+1+2+0.6 (</a:t>
              </a:r>
              <a:r>
                <a:rPr lang="th-TH" sz="1100" b="0" i="0">
                  <a:latin typeface="Cambria Math" panose="02040503050406030204" pitchFamily="18" charset="0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=4.6)/4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323850</xdr:colOff>
      <xdr:row>18</xdr:row>
      <xdr:rowOff>114300</xdr:rowOff>
    </xdr:from>
    <xdr:ext cx="2571858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16801BD-B3F2-47D9-87A8-BF7B254F85E5}"/>
                </a:ext>
              </a:extLst>
            </xdr:cNvPr>
            <xdr:cNvSpPr txBox="1"/>
          </xdr:nvSpPr>
          <xdr:spPr>
            <a:xfrm>
              <a:off x="9925050" y="3552825"/>
              <a:ext cx="257185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16801BD-B3F2-47D9-87A8-BF7B254F85E5}"/>
                </a:ext>
              </a:extLst>
            </xdr:cNvPr>
            <xdr:cNvSpPr txBox="1"/>
          </xdr:nvSpPr>
          <xdr:spPr>
            <a:xfrm>
              <a:off x="9925050" y="3552825"/>
              <a:ext cx="257185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1+1+0.5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th-T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+0.5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th-T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=4)/4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533400</xdr:colOff>
      <xdr:row>26</xdr:row>
      <xdr:rowOff>76200</xdr:rowOff>
    </xdr:from>
    <xdr:ext cx="2935099" cy="3324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5B82DA1-CB73-48FB-A96A-6EE219F3E5E8}"/>
                </a:ext>
              </a:extLst>
            </xdr:cNvPr>
            <xdr:cNvSpPr txBox="1"/>
          </xdr:nvSpPr>
          <xdr:spPr>
            <a:xfrm>
              <a:off x="8077200" y="4962525"/>
              <a:ext cx="2935099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5B82DA1-CB73-48FB-A96A-6EE219F3E5E8}"/>
                </a:ext>
              </a:extLst>
            </xdr:cNvPr>
            <xdr:cNvSpPr txBox="1"/>
          </xdr:nvSpPr>
          <xdr:spPr>
            <a:xfrm>
              <a:off x="8077200" y="4962525"/>
              <a:ext cx="2935099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 </a:t>
              </a:r>
              <a:r>
                <a:rPr lang="en-US" sz="1100" b="0" i="0">
                  <a:latin typeface="Cambria Math" panose="02040503050406030204" pitchFamily="18" charset="0"/>
                </a:rPr>
                <a:t>𝐴+𝐹𝑇𝐸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 +</a:t>
              </a:r>
              <a:r>
                <a:rPr lang="en-US" sz="1100" b="0" i="0">
                  <a:latin typeface="Cambria Math" panose="02040503050406030204" pitchFamily="18" charset="0"/>
                </a:rPr>
                <a:t>𝐹𝑇𝐸</a:t>
              </a:r>
              <a:r>
                <a:rPr lang="th-TH" sz="1100" b="0" i="0">
                  <a:latin typeface="Cambria Math" panose="02040503050406030204" pitchFamily="18" charset="0"/>
                </a:rPr>
                <a:t> อาจารย์ </a:t>
              </a:r>
              <a:r>
                <a:rPr lang="en-US" sz="1100" b="0" i="0">
                  <a:latin typeface="Cambria Math" panose="02040503050406030204" pitchFamily="18" charset="0"/>
                </a:rPr>
                <a:t>𝐶)/3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628650</xdr:colOff>
      <xdr:row>7</xdr:row>
      <xdr:rowOff>133350</xdr:rowOff>
    </xdr:from>
    <xdr:ext cx="5814925" cy="3289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0E16E3F-8AC7-4788-969C-A7C6C2BA11AC}"/>
                </a:ext>
              </a:extLst>
            </xdr:cNvPr>
            <xdr:cNvSpPr txBox="1"/>
          </xdr:nvSpPr>
          <xdr:spPr>
            <a:xfrm>
              <a:off x="8172450" y="1581150"/>
              <a:ext cx="5814925" cy="3289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𝐶𝑙𝑎𝑠𝑠𝑒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𝐶𝑎𝑠𝑠𝑒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𝐶𝑙𝑎𝑠𝑠𝑒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(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สอนร่วม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0E16E3F-8AC7-4788-969C-A7C6C2BA11AC}"/>
                </a:ext>
              </a:extLst>
            </xdr:cNvPr>
            <xdr:cNvSpPr txBox="1"/>
          </xdr:nvSpPr>
          <xdr:spPr>
            <a:xfrm>
              <a:off x="8172450" y="1581150"/>
              <a:ext cx="5814925" cy="3289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 …จำนวน  1 </a:t>
              </a:r>
              <a:r>
                <a:rPr lang="en-US" sz="1100" b="0" i="0">
                  <a:latin typeface="Cambria Math" panose="02040503050406030204" pitchFamily="18" charset="0"/>
                </a:rPr>
                <a:t>𝐶𝑙𝑎𝑠𝑠𝑒+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รายวิชา…จำนวน 2 </a:t>
              </a:r>
              <a:r>
                <a:rPr lang="en-US" sz="1100" b="0" i="0">
                  <a:latin typeface="Cambria Math" panose="02040503050406030204" pitchFamily="18" charset="0"/>
                </a:rPr>
                <a:t>𝐶𝑎𝑠𝑠𝑒 +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รายวิชา…จำนวน 0.5 </a:t>
              </a:r>
              <a:r>
                <a:rPr lang="en-US" sz="1100" b="0" i="0">
                  <a:latin typeface="Cambria Math" panose="02040503050406030204" pitchFamily="18" charset="0"/>
                </a:rPr>
                <a:t>𝐶𝑙𝑎𝑠𝑠𝑒</a:t>
              </a:r>
              <a:r>
                <a:rPr lang="th-TH" sz="1100" b="0" i="0">
                  <a:latin typeface="Cambria Math" panose="02040503050406030204" pitchFamily="18" charset="0"/>
                </a:rPr>
                <a:t> (สอนร่วม)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638175</xdr:colOff>
      <xdr:row>29</xdr:row>
      <xdr:rowOff>152400</xdr:rowOff>
    </xdr:from>
    <xdr:ext cx="1246752" cy="3180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895235E-E825-40C0-A2DF-A08AB42EA808}"/>
                </a:ext>
              </a:extLst>
            </xdr:cNvPr>
            <xdr:cNvSpPr txBox="1"/>
          </xdr:nvSpPr>
          <xdr:spPr>
            <a:xfrm>
              <a:off x="8181975" y="4857750"/>
              <a:ext cx="1246752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87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87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895235E-E825-40C0-A2DF-A08AB42EA808}"/>
                </a:ext>
              </a:extLst>
            </xdr:cNvPr>
            <xdr:cNvSpPr txBox="1"/>
          </xdr:nvSpPr>
          <xdr:spPr>
            <a:xfrm>
              <a:off x="8181975" y="4857750"/>
              <a:ext cx="1246752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0.87+1+1</a:t>
              </a:r>
              <a:r>
                <a:rPr lang="en-US" sz="1100" b="0" i="0">
                  <a:latin typeface="Cambria Math" panose="02040503050406030204" pitchFamily="18" charset="0"/>
                </a:rPr>
                <a:t>=2.87)/3</a:t>
              </a:r>
              <a:endParaRPr lang="th-TH" sz="1100"/>
            </a:p>
          </xdr:txBody>
        </xdr:sp>
      </mc:Fallback>
    </mc:AlternateContent>
    <xdr:clientData/>
  </xdr:oneCellAnchor>
  <xdr:twoCellAnchor>
    <xdr:from>
      <xdr:col>12</xdr:col>
      <xdr:colOff>209550</xdr:colOff>
      <xdr:row>21</xdr:row>
      <xdr:rowOff>0</xdr:rowOff>
    </xdr:from>
    <xdr:to>
      <xdr:col>12</xdr:col>
      <xdr:colOff>209550</xdr:colOff>
      <xdr:row>23</xdr:row>
      <xdr:rowOff>171450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EFF5AB34-74E0-4594-9953-06EABF10A671}"/>
            </a:ext>
          </a:extLst>
        </xdr:cNvPr>
        <xdr:cNvCxnSpPr/>
      </xdr:nvCxnSpPr>
      <xdr:spPr>
        <a:xfrm>
          <a:off x="8439150" y="3981450"/>
          <a:ext cx="0" cy="533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2BCCF-D278-40CC-98B3-0DD633664E33}">
  <sheetPr codeName="Sheet1"/>
  <dimension ref="A1:F20"/>
  <sheetViews>
    <sheetView zoomScale="90" zoomScaleNormal="90" workbookViewId="0"/>
  </sheetViews>
  <sheetFormatPr defaultColWidth="9" defaultRowHeight="15.75" x14ac:dyDescent="0.25"/>
  <cols>
    <col min="1" max="4" width="9" style="30"/>
    <col min="5" max="5" width="15.140625" style="30" customWidth="1"/>
    <col min="6" max="16384" width="9" style="30"/>
  </cols>
  <sheetData>
    <row r="1" spans="1:6" x14ac:dyDescent="0.25">
      <c r="A1" s="30" t="s">
        <v>71</v>
      </c>
    </row>
    <row r="2" spans="1:6" x14ac:dyDescent="0.25">
      <c r="A2" s="30" t="s">
        <v>70</v>
      </c>
    </row>
    <row r="3" spans="1:6" x14ac:dyDescent="0.25">
      <c r="A3" s="30" t="s">
        <v>53</v>
      </c>
    </row>
    <row r="4" spans="1:6" x14ac:dyDescent="0.25">
      <c r="A4" s="30" t="s">
        <v>54</v>
      </c>
    </row>
    <row r="5" spans="1:6" x14ac:dyDescent="0.25">
      <c r="A5" s="30" t="s">
        <v>55</v>
      </c>
    </row>
    <row r="6" spans="1:6" x14ac:dyDescent="0.25">
      <c r="A6" s="30" t="s">
        <v>56</v>
      </c>
    </row>
    <row r="7" spans="1:6" x14ac:dyDescent="0.25">
      <c r="C7" s="34" t="s">
        <v>0</v>
      </c>
      <c r="F7" s="30" t="s">
        <v>1</v>
      </c>
    </row>
    <row r="8" spans="1:6" x14ac:dyDescent="0.25">
      <c r="C8" s="34" t="s">
        <v>2</v>
      </c>
      <c r="F8" s="30" t="s">
        <v>1</v>
      </c>
    </row>
    <row r="9" spans="1:6" x14ac:dyDescent="0.25">
      <c r="C9" s="34" t="s">
        <v>3</v>
      </c>
      <c r="F9" s="30" t="s">
        <v>4</v>
      </c>
    </row>
    <row r="10" spans="1:6" x14ac:dyDescent="0.25">
      <c r="C10" s="34" t="s">
        <v>5</v>
      </c>
      <c r="F10" s="30" t="s">
        <v>1</v>
      </c>
    </row>
    <row r="11" spans="1:6" x14ac:dyDescent="0.25">
      <c r="C11" s="34" t="s">
        <v>51</v>
      </c>
    </row>
    <row r="12" spans="1:6" x14ac:dyDescent="0.25">
      <c r="C12" s="34" t="s">
        <v>52</v>
      </c>
    </row>
    <row r="13" spans="1:6" x14ac:dyDescent="0.25">
      <c r="C13" s="35" t="s">
        <v>6</v>
      </c>
    </row>
    <row r="14" spans="1:6" x14ac:dyDescent="0.25">
      <c r="C14" s="30" t="s">
        <v>7</v>
      </c>
    </row>
    <row r="15" spans="1:6" x14ac:dyDescent="0.25">
      <c r="A15" s="30" t="s">
        <v>57</v>
      </c>
    </row>
    <row r="16" spans="1:6" x14ac:dyDescent="0.25">
      <c r="A16" s="30" t="s">
        <v>8</v>
      </c>
    </row>
    <row r="17" spans="1:1" x14ac:dyDescent="0.25">
      <c r="A17" s="30" t="s">
        <v>9</v>
      </c>
    </row>
    <row r="18" spans="1:1" x14ac:dyDescent="0.25">
      <c r="A18" s="30" t="s">
        <v>10</v>
      </c>
    </row>
    <row r="19" spans="1:1" x14ac:dyDescent="0.25">
      <c r="A19" s="30" t="s">
        <v>58</v>
      </c>
    </row>
    <row r="20" spans="1:1" x14ac:dyDescent="0.25">
      <c r="A20" s="30" t="s">
        <v>61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86"/>
  <sheetViews>
    <sheetView tabSelected="1" topLeftCell="A52" workbookViewId="0">
      <selection activeCell="K75" sqref="K75"/>
    </sheetView>
  </sheetViews>
  <sheetFormatPr defaultRowHeight="15" x14ac:dyDescent="0.25"/>
  <cols>
    <col min="1" max="1" width="18.42578125" customWidth="1"/>
    <col min="2" max="2" width="12" customWidth="1"/>
    <col min="3" max="3" width="17.42578125" customWidth="1"/>
    <col min="4" max="4" width="11.140625" customWidth="1"/>
    <col min="5" max="5" width="10.42578125" customWidth="1"/>
    <col min="6" max="6" width="20.42578125" customWidth="1"/>
    <col min="7" max="7" width="11.42578125" customWidth="1"/>
    <col min="12" max="12" width="4.42578125" customWidth="1"/>
    <col min="13" max="13" width="12.140625" customWidth="1"/>
    <col min="14" max="14" width="47.5703125" customWidth="1"/>
    <col min="15" max="15" width="9.140625" style="25"/>
  </cols>
  <sheetData>
    <row r="1" spans="1:14" x14ac:dyDescent="0.25">
      <c r="A1" s="27" t="s">
        <v>94</v>
      </c>
      <c r="H1" s="23" t="s">
        <v>95</v>
      </c>
      <c r="N1" s="42"/>
    </row>
    <row r="2" spans="1:14" x14ac:dyDescent="0.25">
      <c r="M2" t="s">
        <v>11</v>
      </c>
      <c r="N2" s="42">
        <v>1</v>
      </c>
    </row>
    <row r="3" spans="1:14" ht="24.75" x14ac:dyDescent="0.6">
      <c r="A3" s="28"/>
      <c r="B3" s="28"/>
      <c r="C3" s="29" t="s">
        <v>12</v>
      </c>
      <c r="F3" s="23" t="s">
        <v>13</v>
      </c>
      <c r="G3" s="23">
        <v>4</v>
      </c>
      <c r="H3" t="s">
        <v>14</v>
      </c>
      <c r="M3" t="s">
        <v>15</v>
      </c>
      <c r="N3" s="42">
        <v>2</v>
      </c>
    </row>
    <row r="4" spans="1:14" x14ac:dyDescent="0.25">
      <c r="C4" t="s">
        <v>16</v>
      </c>
      <c r="N4" s="42">
        <f>2/5</f>
        <v>0.4</v>
      </c>
    </row>
    <row r="7" spans="1:14" x14ac:dyDescent="0.25">
      <c r="A7" s="27" t="s">
        <v>17</v>
      </c>
    </row>
    <row r="8" spans="1:14" x14ac:dyDescent="0.25">
      <c r="A8" t="s">
        <v>18</v>
      </c>
    </row>
    <row r="9" spans="1:14" x14ac:dyDescent="0.25">
      <c r="A9" s="7"/>
      <c r="B9" s="7"/>
      <c r="C9" s="1" t="s">
        <v>20</v>
      </c>
      <c r="D9" s="2"/>
      <c r="E9" s="3"/>
      <c r="F9" s="2" t="s">
        <v>21</v>
      </c>
      <c r="G9" s="2"/>
      <c r="H9" s="3"/>
      <c r="I9" s="9"/>
      <c r="J9" s="10" t="s">
        <v>22</v>
      </c>
      <c r="K9" s="26" t="s">
        <v>19</v>
      </c>
      <c r="L9" s="10"/>
      <c r="M9" s="11" t="s">
        <v>23</v>
      </c>
    </row>
    <row r="10" spans="1:14" x14ac:dyDescent="0.25">
      <c r="A10" s="8" t="s">
        <v>24</v>
      </c>
      <c r="B10" s="8" t="s">
        <v>25</v>
      </c>
      <c r="C10" s="4" t="s">
        <v>26</v>
      </c>
      <c r="D10" s="5" t="s">
        <v>27</v>
      </c>
      <c r="E10" s="6" t="s">
        <v>28</v>
      </c>
      <c r="F10" s="4" t="s">
        <v>26</v>
      </c>
      <c r="G10" s="5" t="s">
        <v>27</v>
      </c>
      <c r="H10" s="6" t="s">
        <v>28</v>
      </c>
      <c r="I10" s="14"/>
      <c r="J10" s="15"/>
      <c r="K10" s="15"/>
      <c r="L10" s="15"/>
      <c r="M10" s="16"/>
    </row>
    <row r="11" spans="1:14" ht="30" x14ac:dyDescent="0.25">
      <c r="A11" s="51" t="s">
        <v>93</v>
      </c>
      <c r="B11" s="20" t="s">
        <v>29</v>
      </c>
      <c r="C11" s="52" t="s">
        <v>96</v>
      </c>
      <c r="D11" s="53">
        <v>20601501</v>
      </c>
      <c r="E11" s="54">
        <f>1.5*40/100</f>
        <v>0.6</v>
      </c>
      <c r="F11" s="12" t="s">
        <v>113</v>
      </c>
      <c r="G11">
        <v>20601591</v>
      </c>
      <c r="H11" s="13">
        <f>0.25*15/100</f>
        <v>3.7499999999999999E-2</v>
      </c>
      <c r="I11" s="9"/>
      <c r="J11" s="10"/>
      <c r="K11" s="10"/>
      <c r="L11" s="10"/>
      <c r="M11" s="11"/>
    </row>
    <row r="12" spans="1:14" x14ac:dyDescent="0.25">
      <c r="A12" s="12"/>
      <c r="B12" s="21"/>
      <c r="C12" s="12" t="s">
        <v>105</v>
      </c>
      <c r="D12">
        <v>20601532</v>
      </c>
      <c r="E12" s="13">
        <v>1.5</v>
      </c>
      <c r="F12" s="47" t="s">
        <v>115</v>
      </c>
      <c r="G12" s="47">
        <v>20601652</v>
      </c>
      <c r="H12" s="13">
        <f>1.5/2</f>
        <v>0.75</v>
      </c>
      <c r="I12" s="12"/>
      <c r="M12" s="13"/>
    </row>
    <row r="13" spans="1:14" x14ac:dyDescent="0.25">
      <c r="A13" s="12"/>
      <c r="B13" s="21"/>
      <c r="C13" s="12" t="s">
        <v>109</v>
      </c>
      <c r="D13" t="s">
        <v>107</v>
      </c>
      <c r="E13" s="13">
        <f>0.5+0.25+0.25</f>
        <v>1</v>
      </c>
      <c r="F13" s="12" t="s">
        <v>109</v>
      </c>
      <c r="G13" t="s">
        <v>107</v>
      </c>
      <c r="H13" s="13">
        <f>0.5+0.25+0.25</f>
        <v>1</v>
      </c>
      <c r="I13" s="12"/>
      <c r="M13" s="13"/>
    </row>
    <row r="14" spans="1:14" x14ac:dyDescent="0.25">
      <c r="A14" s="12"/>
      <c r="B14" s="21"/>
      <c r="C14" s="12" t="s">
        <v>110</v>
      </c>
      <c r="D14" t="s">
        <v>107</v>
      </c>
      <c r="E14" s="13">
        <f>0.5+0.5+0.25+0.25</f>
        <v>1.5</v>
      </c>
      <c r="F14" s="12" t="s">
        <v>110</v>
      </c>
      <c r="G14" t="s">
        <v>107</v>
      </c>
      <c r="H14" s="13">
        <f>0.5+0.5+0.25+0.25</f>
        <v>1.5</v>
      </c>
      <c r="I14" s="12"/>
      <c r="M14" s="13"/>
    </row>
    <row r="15" spans="1:14" x14ac:dyDescent="0.25">
      <c r="A15" s="12"/>
      <c r="B15" s="21"/>
      <c r="C15" s="12" t="s">
        <v>106</v>
      </c>
      <c r="D15">
        <v>20601591</v>
      </c>
      <c r="E15" s="13">
        <f>0.25*15/100</f>
        <v>3.7499999999999999E-2</v>
      </c>
      <c r="F15" s="47"/>
      <c r="G15" s="47"/>
      <c r="H15" s="13"/>
      <c r="I15" s="12"/>
      <c r="K15" s="33">
        <f>J16/G3</f>
        <v>1.346875</v>
      </c>
      <c r="M15" s="13"/>
    </row>
    <row r="16" spans="1:14" x14ac:dyDescent="0.25">
      <c r="A16" s="14"/>
      <c r="B16" s="22"/>
      <c r="C16" s="14"/>
      <c r="D16" s="17" t="s">
        <v>30</v>
      </c>
      <c r="E16" s="18">
        <f>SUM(E11:E12)</f>
        <v>2.1</v>
      </c>
      <c r="F16" s="17"/>
      <c r="G16" s="17" t="s">
        <v>30</v>
      </c>
      <c r="H16" s="18">
        <f>SUM(H11:H15)</f>
        <v>3.2875000000000001</v>
      </c>
      <c r="I16" s="14"/>
      <c r="J16" s="15">
        <f>SUM(E16,H16)</f>
        <v>5.3875000000000002</v>
      </c>
      <c r="K16" s="15">
        <f>IF(J16&gt;$G$3,1,(J16/$G$3))</f>
        <v>1</v>
      </c>
      <c r="L16" s="15"/>
      <c r="M16" s="24" t="str">
        <f>IF(J16&gt;4,"Overloaded","OK")</f>
        <v>Overloaded</v>
      </c>
    </row>
    <row r="17" spans="1:13" x14ac:dyDescent="0.25">
      <c r="A17" s="9" t="s">
        <v>97</v>
      </c>
      <c r="B17" s="20" t="s">
        <v>29</v>
      </c>
      <c r="C17" s="52" t="s">
        <v>96</v>
      </c>
      <c r="D17" s="53">
        <v>20601501</v>
      </c>
      <c r="E17" s="11">
        <f>1.5*15/100</f>
        <v>0.22500000000000001</v>
      </c>
      <c r="F17" s="12" t="s">
        <v>113</v>
      </c>
      <c r="G17">
        <v>20601591</v>
      </c>
      <c r="H17" s="13">
        <f>0.25*40/100</f>
        <v>0.1</v>
      </c>
      <c r="I17" s="9"/>
      <c r="J17" s="10"/>
      <c r="K17" s="10"/>
      <c r="L17" s="10"/>
      <c r="M17" s="11"/>
    </row>
    <row r="18" spans="1:13" x14ac:dyDescent="0.25">
      <c r="A18" s="12"/>
      <c r="B18" s="21"/>
      <c r="C18" s="12" t="s">
        <v>109</v>
      </c>
      <c r="D18" t="s">
        <v>107</v>
      </c>
      <c r="E18" s="13">
        <f>0.5+0.25</f>
        <v>0.75</v>
      </c>
      <c r="F18" s="47" t="s">
        <v>115</v>
      </c>
      <c r="G18" s="47">
        <v>20601652</v>
      </c>
      <c r="H18" s="13">
        <f>1.5/2</f>
        <v>0.75</v>
      </c>
      <c r="I18" s="12"/>
      <c r="J18" s="50"/>
      <c r="K18" s="50"/>
      <c r="L18" s="50"/>
      <c r="M18" s="13"/>
    </row>
    <row r="19" spans="1:13" x14ac:dyDescent="0.25">
      <c r="A19" s="12"/>
      <c r="B19" s="21"/>
      <c r="C19" s="12" t="s">
        <v>102</v>
      </c>
      <c r="D19">
        <v>20601502</v>
      </c>
      <c r="E19" s="13">
        <v>1.5</v>
      </c>
      <c r="F19" s="12" t="s">
        <v>109</v>
      </c>
      <c r="G19" t="s">
        <v>107</v>
      </c>
      <c r="H19" s="13">
        <f>0.5+0.25</f>
        <v>0.75</v>
      </c>
      <c r="I19" s="12"/>
      <c r="M19" s="13"/>
    </row>
    <row r="20" spans="1:13" x14ac:dyDescent="0.25">
      <c r="A20" s="12"/>
      <c r="B20" s="21"/>
      <c r="C20" s="12" t="s">
        <v>110</v>
      </c>
      <c r="D20" t="s">
        <v>107</v>
      </c>
      <c r="E20" s="13">
        <f>0.5+0.25+0.25</f>
        <v>1</v>
      </c>
      <c r="F20" s="12" t="s">
        <v>110</v>
      </c>
      <c r="G20" t="s">
        <v>107</v>
      </c>
      <c r="H20" s="13">
        <f>0.5+0.25+0.25</f>
        <v>1</v>
      </c>
      <c r="I20" s="12"/>
      <c r="M20" s="13"/>
    </row>
    <row r="21" spans="1:13" x14ac:dyDescent="0.25">
      <c r="A21" s="12"/>
      <c r="B21" s="21"/>
      <c r="C21" s="12" t="s">
        <v>106</v>
      </c>
      <c r="D21">
        <v>20601591</v>
      </c>
      <c r="E21" s="13">
        <f>0.25*40/100</f>
        <v>0.1</v>
      </c>
      <c r="F21" s="47"/>
      <c r="G21" s="47"/>
      <c r="H21" s="13"/>
      <c r="I21" s="12"/>
      <c r="M21" s="13"/>
    </row>
    <row r="22" spans="1:13" x14ac:dyDescent="0.25">
      <c r="A22" s="14"/>
      <c r="B22" s="22"/>
      <c r="C22" s="14"/>
      <c r="D22" s="17" t="s">
        <v>30</v>
      </c>
      <c r="E22" s="18">
        <f>SUM(E17:E21)</f>
        <v>3.5750000000000002</v>
      </c>
      <c r="F22" s="19"/>
      <c r="G22" s="17" t="s">
        <v>30</v>
      </c>
      <c r="H22" s="18">
        <f>SUM(H17:H21)</f>
        <v>2.6</v>
      </c>
      <c r="I22" s="14"/>
      <c r="J22" s="15">
        <f>SUM(E22,H22)</f>
        <v>6.1750000000000007</v>
      </c>
      <c r="K22" s="15">
        <f>IF(J22&gt;$G$3,1,(J22/$G$3))</f>
        <v>1</v>
      </c>
      <c r="L22" s="15"/>
      <c r="M22" s="24" t="str">
        <f>IF(J22&gt;4,"Overloaded","OK")</f>
        <v>Overloaded</v>
      </c>
    </row>
    <row r="23" spans="1:13" x14ac:dyDescent="0.25">
      <c r="A23" s="9" t="s">
        <v>98</v>
      </c>
      <c r="B23" s="20" t="s">
        <v>29</v>
      </c>
      <c r="C23" s="52" t="s">
        <v>96</v>
      </c>
      <c r="D23" s="53">
        <v>20601501</v>
      </c>
      <c r="E23" s="11">
        <f>1.5*15/100</f>
        <v>0.22500000000000001</v>
      </c>
      <c r="F23" s="48" t="s">
        <v>111</v>
      </c>
      <c r="G23" s="10">
        <v>20601528</v>
      </c>
      <c r="H23" s="11">
        <v>1.5</v>
      </c>
      <c r="I23" s="9"/>
      <c r="J23" s="10"/>
      <c r="K23" s="10"/>
      <c r="L23" s="10"/>
      <c r="M23" s="11"/>
    </row>
    <row r="24" spans="1:13" x14ac:dyDescent="0.25">
      <c r="A24" s="12"/>
      <c r="B24" s="21"/>
      <c r="C24" s="12" t="s">
        <v>103</v>
      </c>
      <c r="D24">
        <v>20601511</v>
      </c>
      <c r="E24" s="13">
        <v>1.5</v>
      </c>
      <c r="F24" s="12" t="s">
        <v>113</v>
      </c>
      <c r="G24">
        <v>20601591</v>
      </c>
      <c r="H24" s="13">
        <f>0.25*15/100</f>
        <v>3.7499999999999999E-2</v>
      </c>
      <c r="I24" s="12"/>
      <c r="M24" s="13"/>
    </row>
    <row r="25" spans="1:13" x14ac:dyDescent="0.25">
      <c r="A25" s="12"/>
      <c r="B25" s="21"/>
      <c r="C25" s="12" t="s">
        <v>109</v>
      </c>
      <c r="D25" t="s">
        <v>107</v>
      </c>
      <c r="E25" s="13">
        <f>0.5</f>
        <v>0.5</v>
      </c>
      <c r="F25" s="47" t="s">
        <v>114</v>
      </c>
      <c r="G25" s="47">
        <v>20601625</v>
      </c>
      <c r="H25" s="13">
        <v>1.5</v>
      </c>
      <c r="I25" s="12"/>
      <c r="M25" s="13"/>
    </row>
    <row r="26" spans="1:13" x14ac:dyDescent="0.25">
      <c r="A26" s="12"/>
      <c r="B26" s="21"/>
      <c r="C26" s="12" t="s">
        <v>110</v>
      </c>
      <c r="D26" t="s">
        <v>107</v>
      </c>
      <c r="E26" s="13">
        <f>0.25+0.25</f>
        <v>0.5</v>
      </c>
      <c r="F26" s="12" t="s">
        <v>109</v>
      </c>
      <c r="G26" t="s">
        <v>107</v>
      </c>
      <c r="H26" s="13">
        <f>0.5</f>
        <v>0.5</v>
      </c>
      <c r="I26" s="12"/>
      <c r="M26" s="13"/>
    </row>
    <row r="27" spans="1:13" x14ac:dyDescent="0.25">
      <c r="A27" s="12"/>
      <c r="B27" s="21"/>
      <c r="C27" s="12" t="s">
        <v>106</v>
      </c>
      <c r="D27">
        <v>20601591</v>
      </c>
      <c r="E27" s="13">
        <f>0.25*15/100</f>
        <v>3.7499999999999999E-2</v>
      </c>
      <c r="F27" s="12" t="s">
        <v>110</v>
      </c>
      <c r="G27" t="s">
        <v>107</v>
      </c>
      <c r="H27" s="13">
        <f>0.25+0.25</f>
        <v>0.5</v>
      </c>
      <c r="I27" s="12"/>
      <c r="M27" s="13"/>
    </row>
    <row r="28" spans="1:13" x14ac:dyDescent="0.25">
      <c r="A28" s="14"/>
      <c r="B28" s="22"/>
      <c r="C28" s="14"/>
      <c r="D28" s="17" t="s">
        <v>30</v>
      </c>
      <c r="E28" s="18">
        <f>SUM(E23:E27)</f>
        <v>2.7625000000000002</v>
      </c>
      <c r="F28" s="19"/>
      <c r="G28" s="17" t="s">
        <v>30</v>
      </c>
      <c r="H28" s="18">
        <f>SUM(H23:H27)</f>
        <v>4.0374999999999996</v>
      </c>
      <c r="I28" s="14"/>
      <c r="J28" s="15">
        <f>SUM(E28,H28)</f>
        <v>6.8</v>
      </c>
      <c r="K28" s="15">
        <f>IF(J28&gt;$G$3,1,(J28/$G$3))</f>
        <v>1</v>
      </c>
      <c r="L28" s="15"/>
      <c r="M28" s="24" t="str">
        <f>IF(J28&gt;4,"Overloaded","OK")</f>
        <v>Overloaded</v>
      </c>
    </row>
    <row r="30" spans="1:13" x14ac:dyDescent="0.25">
      <c r="J30" s="23" t="s">
        <v>33</v>
      </c>
      <c r="K30" s="23">
        <f>SUM(K16:K29)</f>
        <v>3</v>
      </c>
      <c r="M30" t="s">
        <v>68</v>
      </c>
    </row>
    <row r="31" spans="1:13" x14ac:dyDescent="0.25">
      <c r="J31" s="40" t="s">
        <v>63</v>
      </c>
      <c r="K31" s="40">
        <f>K30/5</f>
        <v>0.6</v>
      </c>
      <c r="M31" t="s">
        <v>69</v>
      </c>
    </row>
    <row r="32" spans="1:13" x14ac:dyDescent="0.25">
      <c r="K32" s="39"/>
    </row>
    <row r="33" spans="1:13" x14ac:dyDescent="0.25">
      <c r="A33" t="s">
        <v>31</v>
      </c>
    </row>
    <row r="34" spans="1:13" x14ac:dyDescent="0.25">
      <c r="A34" s="20" t="s">
        <v>99</v>
      </c>
      <c r="B34" s="20" t="s">
        <v>32</v>
      </c>
      <c r="C34" s="52" t="s">
        <v>96</v>
      </c>
      <c r="D34" s="53">
        <v>20601501</v>
      </c>
      <c r="E34" s="11">
        <f>1.5*15/100</f>
        <v>0.22500000000000001</v>
      </c>
      <c r="F34" s="12" t="s">
        <v>113</v>
      </c>
      <c r="G34">
        <v>20601591</v>
      </c>
      <c r="H34" s="13">
        <f>0.25*15/100</f>
        <v>3.7499999999999999E-2</v>
      </c>
      <c r="I34" s="9"/>
      <c r="J34" s="10"/>
      <c r="K34" s="10"/>
      <c r="L34" s="10"/>
      <c r="M34" s="11"/>
    </row>
    <row r="35" spans="1:13" x14ac:dyDescent="0.25">
      <c r="A35" s="21"/>
      <c r="B35" s="21"/>
      <c r="C35" s="12" t="s">
        <v>106</v>
      </c>
      <c r="D35">
        <v>20601591</v>
      </c>
      <c r="E35" s="13">
        <f>0.25*15/100</f>
        <v>3.7499999999999999E-2</v>
      </c>
      <c r="F35" s="12"/>
      <c r="H35" s="13"/>
      <c r="I35" s="12"/>
      <c r="M35" s="13"/>
    </row>
    <row r="36" spans="1:13" x14ac:dyDescent="0.25">
      <c r="A36" s="21"/>
      <c r="B36" s="21"/>
      <c r="C36" s="12"/>
      <c r="E36" s="13"/>
      <c r="F36" s="12"/>
      <c r="H36" s="13"/>
      <c r="I36" s="12"/>
      <c r="M36" s="13"/>
    </row>
    <row r="37" spans="1:13" x14ac:dyDescent="0.25">
      <c r="A37" s="22"/>
      <c r="B37" s="22"/>
      <c r="C37" s="14"/>
      <c r="D37" s="17" t="s">
        <v>30</v>
      </c>
      <c r="E37" s="18">
        <f>SUM(E34:E36)</f>
        <v>0.26250000000000001</v>
      </c>
      <c r="F37" s="19"/>
      <c r="G37" s="17" t="s">
        <v>30</v>
      </c>
      <c r="H37" s="18">
        <f>SUM(H34:H36)</f>
        <v>3.7499999999999999E-2</v>
      </c>
      <c r="I37" s="14"/>
      <c r="J37" s="15">
        <f>SUM(E37,H37)</f>
        <v>0.3</v>
      </c>
      <c r="K37" s="15">
        <f>IF(J37&gt;$G$3,1,(J37/$G$3))</f>
        <v>7.4999999999999997E-2</v>
      </c>
      <c r="L37" s="15"/>
      <c r="M37" s="16" t="str">
        <f>IF(J37&gt;4,"Overloaded","OK")</f>
        <v>OK</v>
      </c>
    </row>
    <row r="38" spans="1:13" x14ac:dyDescent="0.25">
      <c r="A38" s="20" t="s">
        <v>100</v>
      </c>
      <c r="B38" t="s">
        <v>32</v>
      </c>
      <c r="C38" s="52" t="s">
        <v>96</v>
      </c>
      <c r="D38" s="53">
        <v>20601501</v>
      </c>
      <c r="E38" s="11">
        <f>1.5*15/100</f>
        <v>0.22500000000000001</v>
      </c>
      <c r="F38" s="9" t="s">
        <v>112</v>
      </c>
      <c r="G38" s="10">
        <v>20601550</v>
      </c>
      <c r="H38" s="11">
        <v>1.5</v>
      </c>
      <c r="I38" s="9"/>
      <c r="J38" s="10"/>
      <c r="K38" s="10"/>
      <c r="L38" s="10"/>
      <c r="M38" s="11"/>
    </row>
    <row r="39" spans="1:13" x14ac:dyDescent="0.25">
      <c r="A39" s="21"/>
      <c r="C39" s="12" t="s">
        <v>106</v>
      </c>
      <c r="D39">
        <v>20601591</v>
      </c>
      <c r="E39" s="13">
        <f>0.25*15/100</f>
        <v>3.7499999999999999E-2</v>
      </c>
      <c r="F39" s="12" t="s">
        <v>113</v>
      </c>
      <c r="G39">
        <v>20601591</v>
      </c>
      <c r="H39" s="13">
        <f>0.25*15/100</f>
        <v>3.7499999999999999E-2</v>
      </c>
      <c r="I39" s="12"/>
      <c r="M39" s="13"/>
    </row>
    <row r="40" spans="1:13" x14ac:dyDescent="0.25">
      <c r="A40" s="21"/>
      <c r="B40" s="21"/>
      <c r="C40" s="12" t="s">
        <v>110</v>
      </c>
      <c r="D40" t="s">
        <v>107</v>
      </c>
      <c r="E40" s="13">
        <f>0.5+0.25</f>
        <v>0.75</v>
      </c>
      <c r="F40" s="12" t="s">
        <v>110</v>
      </c>
      <c r="G40" t="s">
        <v>107</v>
      </c>
      <c r="H40" s="13">
        <f>0.5+0.25</f>
        <v>0.75</v>
      </c>
      <c r="I40" s="12"/>
      <c r="M40" s="13"/>
    </row>
    <row r="41" spans="1:13" x14ac:dyDescent="0.25">
      <c r="A41" s="21"/>
      <c r="B41" s="21"/>
      <c r="C41" s="12"/>
      <c r="E41" s="13"/>
      <c r="F41" s="12"/>
      <c r="H41" s="13"/>
      <c r="I41" s="12"/>
      <c r="M41" s="13"/>
    </row>
    <row r="42" spans="1:13" x14ac:dyDescent="0.25">
      <c r="A42" s="22"/>
      <c r="B42" s="22"/>
      <c r="C42" s="14"/>
      <c r="D42" s="17" t="s">
        <v>30</v>
      </c>
      <c r="E42" s="18">
        <f>SUM(E38:E40)</f>
        <v>1.0125</v>
      </c>
      <c r="F42" s="19"/>
      <c r="G42" s="17" t="s">
        <v>30</v>
      </c>
      <c r="H42" s="18">
        <f>SUM(H38:H40)</f>
        <v>2.2875000000000001</v>
      </c>
      <c r="I42" s="14"/>
      <c r="J42" s="15">
        <f>SUM(E42,H42)</f>
        <v>3.3</v>
      </c>
      <c r="K42" s="15">
        <f>IF(J42&gt;$G$3,1,(J42/$G$3))</f>
        <v>0.82499999999999996</v>
      </c>
      <c r="L42" s="15"/>
      <c r="M42" s="55" t="str">
        <f>IF(J42&gt;4,"Overloaded","OK")</f>
        <v>OK</v>
      </c>
    </row>
    <row r="43" spans="1:13" x14ac:dyDescent="0.25">
      <c r="A43" s="20" t="s">
        <v>101</v>
      </c>
      <c r="B43" t="s">
        <v>32</v>
      </c>
      <c r="C43" s="9" t="s">
        <v>104</v>
      </c>
      <c r="D43" s="10">
        <v>20601520</v>
      </c>
      <c r="E43" s="11">
        <v>1.5</v>
      </c>
      <c r="F43" s="9"/>
      <c r="G43" s="10"/>
      <c r="H43" s="11"/>
      <c r="I43" s="9"/>
      <c r="J43" s="10"/>
      <c r="K43" s="10"/>
      <c r="L43" s="10"/>
      <c r="M43" s="11"/>
    </row>
    <row r="44" spans="1:13" x14ac:dyDescent="0.25">
      <c r="A44" s="21"/>
      <c r="B44" s="13"/>
      <c r="C44" s="12"/>
      <c r="D44" s="47"/>
      <c r="E44" s="13"/>
      <c r="F44" s="47"/>
      <c r="G44" s="47"/>
      <c r="H44" s="13"/>
      <c r="I44" s="12"/>
      <c r="M44" s="13"/>
    </row>
    <row r="45" spans="1:13" x14ac:dyDescent="0.25">
      <c r="A45" s="21"/>
      <c r="B45" s="13"/>
      <c r="C45" s="12"/>
      <c r="E45" s="13"/>
      <c r="F45" s="12"/>
      <c r="H45" s="13"/>
      <c r="I45" s="12"/>
      <c r="M45" s="13"/>
    </row>
    <row r="46" spans="1:13" x14ac:dyDescent="0.25">
      <c r="A46" s="22"/>
      <c r="B46" s="16"/>
      <c r="C46" s="14"/>
      <c r="D46" s="17" t="s">
        <v>30</v>
      </c>
      <c r="E46" s="18">
        <f>SUM(E43:E45)</f>
        <v>1.5</v>
      </c>
      <c r="F46" s="19"/>
      <c r="G46" s="17" t="s">
        <v>30</v>
      </c>
      <c r="H46" s="18">
        <f>SUM(H43:H45)</f>
        <v>0</v>
      </c>
      <c r="I46" s="14"/>
      <c r="J46" s="15">
        <f>SUM(E46,H46)</f>
        <v>1.5</v>
      </c>
      <c r="K46" s="15">
        <f>IF(J46&gt;$G$3,1,(J46/$G$3))</f>
        <v>0.375</v>
      </c>
      <c r="L46" s="15"/>
      <c r="M46" s="55" t="str">
        <f>IF(J46&gt;4,"Overloaded","OK")</f>
        <v>OK</v>
      </c>
    </row>
    <row r="47" spans="1:13" x14ac:dyDescent="0.25">
      <c r="A47" s="20" t="s">
        <v>92</v>
      </c>
      <c r="B47" t="s">
        <v>32</v>
      </c>
      <c r="C47" s="12" t="s">
        <v>109</v>
      </c>
      <c r="D47" t="s">
        <v>107</v>
      </c>
      <c r="E47" s="13">
        <f>0.25</f>
        <v>0.25</v>
      </c>
      <c r="F47" s="12" t="s">
        <v>109</v>
      </c>
      <c r="G47" t="s">
        <v>107</v>
      </c>
      <c r="H47" s="13">
        <f>0.25</f>
        <v>0.25</v>
      </c>
      <c r="I47" s="9"/>
      <c r="J47" s="10"/>
      <c r="K47" s="10"/>
      <c r="L47" s="10"/>
      <c r="M47" s="11"/>
    </row>
    <row r="48" spans="1:13" x14ac:dyDescent="0.25">
      <c r="A48" s="21"/>
      <c r="B48" s="13"/>
      <c r="C48" s="12"/>
      <c r="D48" s="47"/>
      <c r="E48" s="13"/>
      <c r="F48" s="47"/>
      <c r="G48" s="47"/>
      <c r="H48" s="13"/>
      <c r="I48" s="12"/>
      <c r="M48" s="13"/>
    </row>
    <row r="49" spans="1:13" x14ac:dyDescent="0.25">
      <c r="A49" s="21"/>
      <c r="B49" s="13"/>
      <c r="C49" s="12"/>
      <c r="E49" s="13"/>
      <c r="F49" s="12"/>
      <c r="H49" s="13"/>
      <c r="I49" s="12"/>
      <c r="M49" s="13"/>
    </row>
    <row r="50" spans="1:13" x14ac:dyDescent="0.25">
      <c r="A50" s="22"/>
      <c r="B50" s="16"/>
      <c r="C50" s="14"/>
      <c r="D50" s="17" t="s">
        <v>30</v>
      </c>
      <c r="E50" s="18">
        <f>SUM(E47:E49)</f>
        <v>0.25</v>
      </c>
      <c r="F50" s="19"/>
      <c r="G50" s="17" t="s">
        <v>30</v>
      </c>
      <c r="H50" s="18">
        <f>SUM(H47:H49)</f>
        <v>0.25</v>
      </c>
      <c r="I50" s="14"/>
      <c r="J50" s="15">
        <f>SUM(E50,H50)</f>
        <v>0.5</v>
      </c>
      <c r="K50" s="15">
        <f>IF(J50&gt;$G$3,1,(J50/$G$3))</f>
        <v>0.125</v>
      </c>
      <c r="L50" s="15"/>
      <c r="M50" s="55" t="str">
        <f>IF(J50&gt;4,"Overloaded","OK")</f>
        <v>OK</v>
      </c>
    </row>
    <row r="51" spans="1:13" x14ac:dyDescent="0.25">
      <c r="K51" s="39"/>
    </row>
    <row r="52" spans="1:13" x14ac:dyDescent="0.25">
      <c r="J52" s="23" t="s">
        <v>33</v>
      </c>
      <c r="K52" s="56">
        <f>SUM(K37:K51)</f>
        <v>1.4</v>
      </c>
      <c r="M52" t="s">
        <v>72</v>
      </c>
    </row>
    <row r="53" spans="1:13" x14ac:dyDescent="0.25">
      <c r="J53" s="57" t="s">
        <v>63</v>
      </c>
      <c r="K53" s="58">
        <f>K52/4</f>
        <v>0.35</v>
      </c>
      <c r="M53" t="s">
        <v>73</v>
      </c>
    </row>
    <row r="54" spans="1:13" x14ac:dyDescent="0.25">
      <c r="A54" t="s">
        <v>34</v>
      </c>
    </row>
    <row r="55" spans="1:13" x14ac:dyDescent="0.25">
      <c r="A55" s="20" t="s">
        <v>108</v>
      </c>
      <c r="B55" s="20" t="s">
        <v>32</v>
      </c>
      <c r="C55" s="9" t="s">
        <v>109</v>
      </c>
      <c r="D55" s="10" t="s">
        <v>107</v>
      </c>
      <c r="E55" s="11">
        <f>0.25</f>
        <v>0.25</v>
      </c>
      <c r="F55" s="9" t="s">
        <v>109</v>
      </c>
      <c r="G55" s="10" t="s">
        <v>107</v>
      </c>
      <c r="H55" s="11">
        <f>0.25</f>
        <v>0.25</v>
      </c>
      <c r="I55" s="9"/>
      <c r="J55" s="10"/>
      <c r="K55" s="10"/>
      <c r="L55" s="10"/>
      <c r="M55" s="11"/>
    </row>
    <row r="56" spans="1:13" x14ac:dyDescent="0.25">
      <c r="A56" s="21"/>
      <c r="B56" s="21"/>
      <c r="C56" s="12"/>
      <c r="E56" s="13"/>
      <c r="F56" s="12"/>
      <c r="H56" s="13"/>
      <c r="I56" s="12"/>
      <c r="M56" s="13"/>
    </row>
    <row r="57" spans="1:13" x14ac:dyDescent="0.25">
      <c r="A57" s="21"/>
      <c r="B57" s="21"/>
      <c r="C57" s="12"/>
      <c r="E57" s="13"/>
      <c r="F57" s="12"/>
      <c r="H57" s="13"/>
      <c r="I57" s="12"/>
      <c r="M57" s="13"/>
    </row>
    <row r="58" spans="1:13" x14ac:dyDescent="0.25">
      <c r="A58" s="22"/>
      <c r="B58" s="22"/>
      <c r="C58" s="14"/>
      <c r="D58" s="17" t="s">
        <v>30</v>
      </c>
      <c r="E58" s="18">
        <f>SUM(E55:E57)</f>
        <v>0.25</v>
      </c>
      <c r="F58" s="19"/>
      <c r="G58" s="17" t="s">
        <v>30</v>
      </c>
      <c r="H58" s="18">
        <f>SUM(H55:H57)</f>
        <v>0.25</v>
      </c>
      <c r="I58" s="14"/>
      <c r="J58" s="15">
        <f>SUM(E58,H58)</f>
        <v>0.5</v>
      </c>
      <c r="K58" s="15">
        <f>IF(J58&gt;$G$3,1,(J58/$G$3))</f>
        <v>0.125</v>
      </c>
      <c r="L58" s="15"/>
      <c r="M58" s="16" t="str">
        <f>IF(J58&gt;4,"Overloaded","OK")</f>
        <v>OK</v>
      </c>
    </row>
    <row r="59" spans="1:13" x14ac:dyDescent="0.25">
      <c r="A59" s="20" t="s">
        <v>91</v>
      </c>
      <c r="B59" t="s">
        <v>32</v>
      </c>
      <c r="C59" s="12" t="s">
        <v>109</v>
      </c>
      <c r="D59" t="s">
        <v>107</v>
      </c>
      <c r="E59" s="13">
        <f>0.25</f>
        <v>0.25</v>
      </c>
      <c r="F59" s="12" t="s">
        <v>109</v>
      </c>
      <c r="G59" t="s">
        <v>107</v>
      </c>
      <c r="H59" s="13">
        <f>0.25</f>
        <v>0.25</v>
      </c>
      <c r="I59" s="9"/>
      <c r="J59" s="10"/>
      <c r="K59" s="10"/>
      <c r="L59" s="10"/>
      <c r="M59" s="11"/>
    </row>
    <row r="60" spans="1:13" x14ac:dyDescent="0.25">
      <c r="A60" s="21"/>
      <c r="C60" s="12"/>
      <c r="E60" s="13"/>
      <c r="F60" s="47"/>
      <c r="G60" s="47"/>
      <c r="H60" s="13"/>
      <c r="I60" s="12"/>
      <c r="M60" s="13"/>
    </row>
    <row r="61" spans="1:13" x14ac:dyDescent="0.25">
      <c r="A61" s="21"/>
      <c r="B61" s="21"/>
      <c r="C61" s="12"/>
      <c r="E61" s="13"/>
      <c r="F61" s="12"/>
      <c r="H61" s="13"/>
      <c r="I61" s="12"/>
      <c r="M61" s="13"/>
    </row>
    <row r="62" spans="1:13" x14ac:dyDescent="0.25">
      <c r="A62" s="21"/>
      <c r="B62" s="21"/>
      <c r="C62" s="12"/>
      <c r="E62" s="13"/>
      <c r="F62" s="12"/>
      <c r="H62" s="13"/>
      <c r="I62" s="12"/>
      <c r="M62" s="13"/>
    </row>
    <row r="63" spans="1:13" x14ac:dyDescent="0.25">
      <c r="A63" s="22"/>
      <c r="B63" s="22"/>
      <c r="C63" s="14"/>
      <c r="D63" s="17" t="s">
        <v>30</v>
      </c>
      <c r="E63" s="18">
        <f>SUM(E59:E61)</f>
        <v>0.25</v>
      </c>
      <c r="F63" s="19"/>
      <c r="G63" s="17" t="s">
        <v>30</v>
      </c>
      <c r="H63" s="18">
        <f>SUM(H59:H61)</f>
        <v>0.25</v>
      </c>
      <c r="I63" s="14"/>
      <c r="J63" s="15">
        <f>SUM(E63,H63)</f>
        <v>0.5</v>
      </c>
      <c r="K63" s="15">
        <f>IF(J63&gt;$G$3,1,(J63/$G$3))</f>
        <v>0.125</v>
      </c>
      <c r="L63" s="15"/>
      <c r="M63" s="55" t="str">
        <f>IF(J63&gt;4,"Overloaded","OK")</f>
        <v>OK</v>
      </c>
    </row>
    <row r="64" spans="1:13" hidden="1" x14ac:dyDescent="0.25">
      <c r="B64" s="49"/>
      <c r="C64" s="49"/>
      <c r="D64" s="49"/>
      <c r="E64" s="49"/>
      <c r="F64" s="49"/>
      <c r="G64" s="49"/>
      <c r="H64" s="31"/>
      <c r="I64" s="31"/>
    </row>
    <row r="65" spans="2:13" hidden="1" x14ac:dyDescent="0.25">
      <c r="B65" s="49"/>
      <c r="C65" s="49"/>
      <c r="D65" s="49"/>
      <c r="E65" s="49"/>
      <c r="F65" s="49"/>
      <c r="G65" s="49"/>
      <c r="H65" s="31"/>
      <c r="I65" s="31"/>
    </row>
    <row r="66" spans="2:13" hidden="1" x14ac:dyDescent="0.25">
      <c r="B66" s="49"/>
      <c r="C66" s="49"/>
      <c r="D66" s="49"/>
      <c r="E66" s="49"/>
      <c r="F66" s="49"/>
      <c r="G66" s="49"/>
      <c r="H66" s="31"/>
      <c r="I66" s="31"/>
    </row>
    <row r="67" spans="2:13" hidden="1" x14ac:dyDescent="0.25">
      <c r="B67" s="49"/>
      <c r="C67" s="49"/>
      <c r="D67" s="49"/>
      <c r="E67" s="49"/>
      <c r="F67" s="49"/>
      <c r="G67" s="49"/>
      <c r="H67" s="31"/>
      <c r="I67" s="31"/>
    </row>
    <row r="68" spans="2:13" hidden="1" x14ac:dyDescent="0.25">
      <c r="B68" s="49"/>
      <c r="C68" s="49"/>
      <c r="D68" s="49"/>
      <c r="E68" s="49"/>
      <c r="F68" s="49"/>
      <c r="G68" s="49"/>
      <c r="H68" s="31"/>
      <c r="I68" s="31"/>
    </row>
    <row r="69" spans="2:13" hidden="1" x14ac:dyDescent="0.25">
      <c r="B69" s="49"/>
      <c r="C69" s="49"/>
      <c r="D69" s="49"/>
      <c r="E69" s="49"/>
      <c r="F69" s="49"/>
      <c r="G69" s="49"/>
      <c r="H69" s="31"/>
      <c r="I69" s="31"/>
    </row>
    <row r="70" spans="2:13" hidden="1" x14ac:dyDescent="0.25">
      <c r="B70" s="49"/>
      <c r="C70" s="49"/>
      <c r="D70" s="49"/>
      <c r="E70" s="49"/>
      <c r="F70" s="49"/>
      <c r="G70" s="49"/>
      <c r="H70" s="31"/>
      <c r="I70" s="31"/>
    </row>
    <row r="71" spans="2:13" hidden="1" x14ac:dyDescent="0.25">
      <c r="B71" s="49"/>
      <c r="C71" s="49"/>
      <c r="D71" s="49"/>
      <c r="E71" s="49"/>
      <c r="F71" s="49"/>
      <c r="G71" s="49"/>
      <c r="H71" s="31"/>
      <c r="I71" s="31"/>
    </row>
    <row r="72" spans="2:13" hidden="1" x14ac:dyDescent="0.25">
      <c r="B72" s="32"/>
      <c r="C72" s="32"/>
      <c r="D72" s="32"/>
      <c r="E72" s="32"/>
      <c r="F72" s="32"/>
      <c r="G72" s="32"/>
      <c r="H72" s="31"/>
      <c r="I72" s="31"/>
    </row>
    <row r="74" spans="2:13" x14ac:dyDescent="0.25">
      <c r="B74" t="s">
        <v>65</v>
      </c>
      <c r="J74" s="23" t="s">
        <v>33</v>
      </c>
      <c r="K74" s="23">
        <f>(1/4)*2</f>
        <v>0.5</v>
      </c>
      <c r="M74" t="s">
        <v>74</v>
      </c>
    </row>
    <row r="75" spans="2:13" x14ac:dyDescent="0.25">
      <c r="B75" t="s">
        <v>66</v>
      </c>
      <c r="D75">
        <v>1</v>
      </c>
      <c r="E75" t="s">
        <v>62</v>
      </c>
      <c r="J75" s="40" t="s">
        <v>63</v>
      </c>
      <c r="K75" s="40">
        <f>K74/2</f>
        <v>0.25</v>
      </c>
      <c r="M75" t="s">
        <v>75</v>
      </c>
    </row>
    <row r="76" spans="2:13" x14ac:dyDescent="0.25">
      <c r="B76" t="s">
        <v>67</v>
      </c>
      <c r="D76">
        <v>2</v>
      </c>
      <c r="E76" t="s">
        <v>64</v>
      </c>
    </row>
    <row r="77" spans="2:13" x14ac:dyDescent="0.25">
      <c r="J77" s="43"/>
      <c r="K77" s="43"/>
    </row>
    <row r="82" spans="10:13" x14ac:dyDescent="0.25">
      <c r="J82" s="43"/>
      <c r="K82" s="43"/>
    </row>
    <row r="83" spans="10:13" x14ac:dyDescent="0.25">
      <c r="J83" s="41" t="s">
        <v>63</v>
      </c>
      <c r="K83" s="41">
        <f>SUM(K30+K52)/7</f>
        <v>0.62857142857142867</v>
      </c>
      <c r="M83" t="s">
        <v>76</v>
      </c>
    </row>
    <row r="84" spans="10:13" x14ac:dyDescent="0.25">
      <c r="J84" s="43"/>
      <c r="K84" s="43"/>
    </row>
    <row r="85" spans="10:13" x14ac:dyDescent="0.25">
      <c r="J85" s="41" t="s">
        <v>63</v>
      </c>
      <c r="K85" s="41">
        <f>SUM(K30+K52+K74)/9</f>
        <v>0.54444444444444451</v>
      </c>
      <c r="M85" t="s">
        <v>77</v>
      </c>
    </row>
    <row r="86" spans="10:13" x14ac:dyDescent="0.25">
      <c r="J86" s="43"/>
      <c r="K86" s="43"/>
    </row>
  </sheetData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CF49-20A1-44DB-982A-E64BFB97F23F}">
  <sheetPr codeName="Sheet3"/>
  <dimension ref="A1:W31"/>
  <sheetViews>
    <sheetView workbookViewId="0">
      <selection activeCell="I11" sqref="I11"/>
    </sheetView>
  </sheetViews>
  <sheetFormatPr defaultRowHeight="15" x14ac:dyDescent="0.25"/>
  <sheetData>
    <row r="1" spans="1:23" x14ac:dyDescent="0.25">
      <c r="A1" s="27" t="s">
        <v>35</v>
      </c>
    </row>
    <row r="3" spans="1:23" x14ac:dyDescent="0.25">
      <c r="A3" s="29"/>
      <c r="B3" s="29" t="s">
        <v>36</v>
      </c>
    </row>
    <row r="5" spans="1:23" x14ac:dyDescent="0.25">
      <c r="A5" s="27" t="s">
        <v>37</v>
      </c>
    </row>
    <row r="6" spans="1:23" x14ac:dyDescent="0.25">
      <c r="A6" s="27"/>
    </row>
    <row r="7" spans="1:23" x14ac:dyDescent="0.25">
      <c r="A7" s="27"/>
      <c r="B7" s="37" t="s">
        <v>38</v>
      </c>
      <c r="M7" s="37" t="s">
        <v>39</v>
      </c>
    </row>
    <row r="8" spans="1:23" x14ac:dyDescent="0.25">
      <c r="A8" s="27"/>
      <c r="B8" s="37"/>
      <c r="M8" s="37"/>
    </row>
    <row r="9" spans="1:23" x14ac:dyDescent="0.25">
      <c r="A9" s="27"/>
      <c r="B9" s="37"/>
      <c r="H9" s="36"/>
      <c r="I9" s="36" t="s">
        <v>40</v>
      </c>
      <c r="M9" s="37"/>
      <c r="V9" s="36"/>
      <c r="W9" s="36" t="s">
        <v>41</v>
      </c>
    </row>
    <row r="10" spans="1:23" x14ac:dyDescent="0.25">
      <c r="M10" s="37"/>
    </row>
    <row r="11" spans="1:23" x14ac:dyDescent="0.25">
      <c r="M11" s="37"/>
    </row>
    <row r="12" spans="1:23" x14ac:dyDescent="0.25">
      <c r="H12" s="36"/>
      <c r="M12" s="36" t="s">
        <v>42</v>
      </c>
      <c r="R12" s="36"/>
      <c r="S12" s="36" t="s">
        <v>43</v>
      </c>
    </row>
    <row r="15" spans="1:23" x14ac:dyDescent="0.25">
      <c r="M15" s="37"/>
    </row>
    <row r="16" spans="1:23" x14ac:dyDescent="0.25">
      <c r="M16" s="36" t="s">
        <v>44</v>
      </c>
      <c r="S16" t="s">
        <v>45</v>
      </c>
      <c r="U16" s="38"/>
      <c r="V16" s="38"/>
    </row>
    <row r="19" spans="1:20" x14ac:dyDescent="0.25">
      <c r="M19" s="37"/>
    </row>
    <row r="20" spans="1:20" x14ac:dyDescent="0.25">
      <c r="M20" s="36" t="s">
        <v>46</v>
      </c>
      <c r="T20" t="s">
        <v>47</v>
      </c>
    </row>
    <row r="23" spans="1:20" x14ac:dyDescent="0.25">
      <c r="A23" s="27" t="s">
        <v>48</v>
      </c>
    </row>
    <row r="24" spans="1:20" x14ac:dyDescent="0.25">
      <c r="A24" s="27"/>
    </row>
    <row r="25" spans="1:20" x14ac:dyDescent="0.25">
      <c r="B25" s="37" t="s">
        <v>38</v>
      </c>
      <c r="M25" s="37" t="s">
        <v>39</v>
      </c>
    </row>
    <row r="26" spans="1:20" x14ac:dyDescent="0.25">
      <c r="J26" t="s">
        <v>49</v>
      </c>
    </row>
    <row r="27" spans="1:20" x14ac:dyDescent="0.25">
      <c r="F27" s="36"/>
      <c r="G27" s="36" t="s">
        <v>50</v>
      </c>
    </row>
    <row r="28" spans="1:20" x14ac:dyDescent="0.25">
      <c r="R28" t="s">
        <v>60</v>
      </c>
    </row>
    <row r="31" spans="1:20" x14ac:dyDescent="0.25">
      <c r="O31" t="s">
        <v>59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0D596-9137-4164-82FC-3AC67D8E19AE}">
  <dimension ref="A1:F9"/>
  <sheetViews>
    <sheetView zoomScale="175" zoomScaleNormal="175" workbookViewId="0">
      <selection activeCell="A6" sqref="A6"/>
    </sheetView>
  </sheetViews>
  <sheetFormatPr defaultRowHeight="23.25" x14ac:dyDescent="0.5"/>
  <cols>
    <col min="1" max="1" width="25.42578125" style="44" customWidth="1"/>
    <col min="2" max="3" width="9.140625" style="44"/>
    <col min="4" max="4" width="14.42578125" style="44" customWidth="1"/>
    <col min="5" max="5" width="9.140625" style="44"/>
    <col min="6" max="6" width="25.7109375" style="44" customWidth="1"/>
    <col min="7" max="16384" width="9.140625" style="44"/>
  </cols>
  <sheetData>
    <row r="1" spans="1:6" x14ac:dyDescent="0.5">
      <c r="A1" s="44" t="s">
        <v>90</v>
      </c>
    </row>
    <row r="2" spans="1:6" x14ac:dyDescent="0.5">
      <c r="A2" s="59" t="s">
        <v>78</v>
      </c>
      <c r="B2" s="59" t="s">
        <v>79</v>
      </c>
      <c r="C2" s="59" t="s">
        <v>80</v>
      </c>
      <c r="D2" s="59" t="s">
        <v>81</v>
      </c>
      <c r="E2" s="59"/>
      <c r="F2" s="60" t="s">
        <v>84</v>
      </c>
    </row>
    <row r="3" spans="1:6" x14ac:dyDescent="0.5">
      <c r="A3" s="59"/>
      <c r="B3" s="59"/>
      <c r="C3" s="59"/>
      <c r="D3" s="45" t="s">
        <v>82</v>
      </c>
      <c r="E3" s="45" t="s">
        <v>83</v>
      </c>
      <c r="F3" s="61"/>
    </row>
    <row r="4" spans="1:6" x14ac:dyDescent="0.5">
      <c r="A4" s="45" t="s">
        <v>85</v>
      </c>
      <c r="B4" s="45"/>
      <c r="C4" s="45"/>
      <c r="D4" s="45"/>
      <c r="E4" s="45"/>
      <c r="F4" s="45"/>
    </row>
    <row r="5" spans="1:6" x14ac:dyDescent="0.5">
      <c r="A5" s="45" t="s">
        <v>86</v>
      </c>
      <c r="B5" s="45"/>
      <c r="C5" s="45"/>
      <c r="D5" s="45"/>
      <c r="E5" s="45"/>
      <c r="F5" s="45"/>
    </row>
    <row r="6" spans="1:6" x14ac:dyDescent="0.5">
      <c r="A6" s="45" t="s">
        <v>87</v>
      </c>
      <c r="B6" s="45"/>
      <c r="C6" s="45"/>
      <c r="D6" s="45"/>
      <c r="E6" s="45"/>
      <c r="F6" s="45"/>
    </row>
    <row r="7" spans="1:6" x14ac:dyDescent="0.5">
      <c r="A7" s="45" t="s">
        <v>88</v>
      </c>
      <c r="B7" s="45"/>
      <c r="C7" s="45"/>
      <c r="D7" s="45"/>
      <c r="E7" s="45"/>
      <c r="F7" s="45"/>
    </row>
    <row r="8" spans="1:6" x14ac:dyDescent="0.5">
      <c r="A8" s="45" t="s">
        <v>89</v>
      </c>
      <c r="B8" s="45"/>
      <c r="C8" s="45"/>
      <c r="D8" s="45"/>
      <c r="E8" s="45"/>
      <c r="F8" s="45"/>
    </row>
    <row r="9" spans="1:6" x14ac:dyDescent="0.5">
      <c r="A9" s="46" t="s">
        <v>81</v>
      </c>
      <c r="B9" s="46"/>
      <c r="C9" s="46"/>
      <c r="D9" s="46"/>
      <c r="E9" s="46"/>
      <c r="F9" s="46"/>
    </row>
  </sheetData>
  <mergeCells count="5">
    <mergeCell ref="A2:A3"/>
    <mergeCell ref="B2:B3"/>
    <mergeCell ref="C2:C3"/>
    <mergeCell ref="D2:E2"/>
    <mergeCell ref="F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แนวทางข้อตกลงม.แม่โจ้</vt:lpstr>
      <vt:lpstr>วิธีการคำนวณ </vt:lpstr>
      <vt:lpstr>สูตรการคำนวณ</vt:lpstr>
      <vt:lpstr>ตารางแสดงผล</vt:lpstr>
      <vt:lpstr>แนวทางข้อตกลงม.แม่โจ้!OLE_LINK1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DELL</cp:lastModifiedBy>
  <cp:revision/>
  <dcterms:created xsi:type="dcterms:W3CDTF">2019-12-26T04:21:03Z</dcterms:created>
  <dcterms:modified xsi:type="dcterms:W3CDTF">2023-04-28T08:00:19Z</dcterms:modified>
  <cp:category/>
  <cp:contentStatus/>
</cp:coreProperties>
</file>