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FTE\2565\"/>
    </mc:Choice>
  </mc:AlternateContent>
  <xr:revisionPtr revIDLastSave="0" documentId="13_ncr:1_{8090A871-9ECA-4B48-A4BA-839A696BD38A}" xr6:coauthVersionLast="36" xr6:coauthVersionMax="47" xr10:uidLastSave="{00000000-0000-0000-0000-000000000000}"/>
  <bookViews>
    <workbookView xWindow="0" yWindow="0" windowWidth="19920" windowHeight="9525" activeTab="1" xr2:uid="{00000000-000D-0000-FFFF-FFFF00000000}"/>
  </bookViews>
  <sheets>
    <sheet name="แนวทางข้อตกลงม.แม่โจ้" sheetId="4" r:id="rId1"/>
    <sheet name="วิธีการคำนวณ " sheetId="2" r:id="rId2"/>
    <sheet name="สูตรการคำนวณ" sheetId="5" r:id="rId3"/>
    <sheet name="ตารางแสดงผล" sheetId="6" r:id="rId4"/>
  </sheets>
  <definedNames>
    <definedName name="OLE_LINK1" localSheetId="0">แนวทางข้อตกลงม.แม่โจ้!$A$7</definedName>
  </definedNames>
  <calcPr calcId="191029"/>
</workbook>
</file>

<file path=xl/calcChain.xml><?xml version="1.0" encoding="utf-8"?>
<calcChain xmlns="http://schemas.openxmlformats.org/spreadsheetml/2006/main">
  <c r="H16" i="2" l="1"/>
  <c r="E50" i="2"/>
  <c r="H51" i="2"/>
  <c r="H32" i="2"/>
  <c r="H15" i="2"/>
  <c r="H49" i="2"/>
  <c r="H43" i="2"/>
  <c r="H44" i="2"/>
  <c r="H14" i="2"/>
  <c r="H22" i="2"/>
  <c r="H31" i="2"/>
  <c r="H48" i="2"/>
  <c r="H42" i="2"/>
  <c r="H30" i="2"/>
  <c r="H21" i="2"/>
  <c r="H13" i="2"/>
  <c r="H47" i="2"/>
  <c r="H41" i="2"/>
  <c r="H29" i="2"/>
  <c r="H20" i="2"/>
  <c r="H12" i="2"/>
  <c r="H19" i="2"/>
  <c r="H46" i="2"/>
  <c r="H40" i="2"/>
  <c r="H28" i="2"/>
  <c r="H11" i="2"/>
  <c r="E15" i="2" l="1"/>
  <c r="E32" i="2"/>
  <c r="E49" i="2"/>
  <c r="E31" i="2"/>
  <c r="E22" i="2"/>
  <c r="E16" i="2"/>
  <c r="E48" i="2"/>
  <c r="E42" i="2"/>
  <c r="E33" i="2"/>
  <c r="E25" i="2"/>
  <c r="E17" i="2"/>
  <c r="E47" i="2"/>
  <c r="E43" i="2"/>
  <c r="E30" i="2"/>
  <c r="E14" i="2"/>
  <c r="E24" i="2"/>
  <c r="E46" i="2"/>
  <c r="E41" i="2"/>
  <c r="E29" i="2"/>
  <c r="E12" i="2"/>
  <c r="E21" i="2"/>
  <c r="E13" i="2"/>
  <c r="E20" i="2"/>
  <c r="E45" i="2"/>
  <c r="E40" i="2"/>
  <c r="E27" i="2"/>
  <c r="E19" i="2"/>
  <c r="E11" i="2"/>
  <c r="K80" i="2" l="1"/>
  <c r="K81" i="2" l="1"/>
  <c r="E64" i="2" l="1"/>
  <c r="J64" i="2" s="1"/>
  <c r="H69" i="2"/>
  <c r="E69" i="2"/>
  <c r="J69" i="2" s="1"/>
  <c r="H64" i="2"/>
  <c r="E56" i="2"/>
  <c r="H56" i="2"/>
  <c r="J56" i="2" l="1"/>
  <c r="K56" i="2" s="1"/>
  <c r="K64" i="2"/>
  <c r="M64" i="2"/>
  <c r="M69" i="2"/>
  <c r="K69" i="2"/>
  <c r="M56" i="2" l="1"/>
  <c r="N4" i="2"/>
  <c r="H52" i="2" l="1"/>
  <c r="E52" i="2"/>
  <c r="E44" i="2"/>
  <c r="H34" i="2"/>
  <c r="E34" i="2"/>
  <c r="H26" i="2"/>
  <c r="E26" i="2"/>
  <c r="H18" i="2"/>
  <c r="E18" i="2"/>
  <c r="J18" i="2" l="1"/>
  <c r="K17" i="2" s="1"/>
  <c r="J26" i="2"/>
  <c r="J44" i="2"/>
  <c r="M44" i="2" s="1"/>
  <c r="J34" i="2"/>
  <c r="M34" i="2" s="1"/>
  <c r="J52" i="2"/>
  <c r="K52" i="2" s="1"/>
  <c r="K18" i="2" l="1"/>
  <c r="M18" i="2"/>
  <c r="K34" i="2"/>
  <c r="K44" i="2"/>
  <c r="K58" i="2" s="1"/>
  <c r="K59" i="2" s="1"/>
  <c r="M26" i="2"/>
  <c r="K26" i="2"/>
  <c r="M52" i="2"/>
  <c r="K36" i="2" l="1"/>
  <c r="K89" i="2" l="1"/>
  <c r="K91" i="2"/>
  <c r="K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Nittaya</author>
    <author>P_MOLL</author>
  </authors>
  <commentList>
    <comment ref="C10" authorId="0" shapeId="0" xr:uid="{2FBDDA1A-092D-42D8-A66C-0EE906F7BF47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 xr:uid="{F3F704AF-69B1-4ECF-8F4D-B50C60A7EA7F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 xr:uid="{FBB60F7B-09B5-4110-99B1-EF83028CBF2A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 xr:uid="{28D5EFE5-BF89-4B40-A0C8-F261D8239EB8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7" authorId="0" shapeId="0" xr:uid="{EFE14D70-B7CC-4D8E-9004-2E8A12E5CCCB}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18" authorId="0" shapeId="0" xr:uid="{61CA601E-941E-470D-96B1-C32A888D853A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6" authorId="0" shapeId="0" xr:uid="{F5B0546F-CC7C-4F7A-986B-B357D37A1B65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37" authorId="1" shapeId="0" xr:uid="{9DE1B490-4EA8-4DAD-A4F5-B5558893F093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80" authorId="0" shapeId="0" xr:uid="{362BA308-4A2B-42A2-9930-69D32C7F748C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81" authorId="1" shapeId="0" xr:uid="{C9C18983-11A4-4420-A6AA-977587B84B64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89" authorId="1" shapeId="0" xr:uid="{CF5FF4BC-DF53-4004-A4E3-C25B95C044C4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91" authorId="1" shapeId="0" xr:uid="{F819D0BE-590E-483E-843A-7CB6A501684F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<sst xmlns="http://schemas.openxmlformats.org/spreadsheetml/2006/main" count="251" uniqueCount="120">
  <si>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</si>
  <si>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</si>
  <si>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</si>
  <si>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</si>
  <si>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</si>
  <si>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</si>
  <si>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</si>
  <si>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</si>
  <si>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</si>
  <si>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</si>
  <si>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</si>
  <si>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</si>
  <si>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</si>
  <si>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</si>
  <si>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</si>
  <si>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</si>
  <si>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</si>
  <si>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</si>
  <si>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</si>
  <si>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</si>
  <si>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</si>
  <si>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</si>
  <si>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</si>
  <si>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</si>
  <si>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</si>
  <si>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</si>
  <si>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</si>
  <si>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</si>
  <si>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</si>
  <si>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>PAS</t>
  </si>
  <si>
    <t>Total classes</t>
  </si>
  <si>
    <t>อาจารย์ในคณะ (อาจารย์นอกหลักสูตร)</t>
  </si>
  <si>
    <t>FAS</t>
  </si>
  <si>
    <t>Total FTE</t>
  </si>
  <si>
    <t>อาจารย์นอกคณะ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</si>
  <si>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</si>
  <si>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</si>
  <si>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</si>
  <si>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</si>
  <si>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</si>
  <si>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</si>
  <si>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</si>
  <si>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</si>
  <si>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</si>
  <si>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</si>
  <si>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</si>
  <si>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</si>
  <si>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</si>
  <si>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</si>
  <si>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</si>
  <si>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</si>
  <si>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</si>
  <si>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 xml:space="preserve">             เช่น 3 หน่วยกิต คิดเป็น 0.5 หรือ 1-2 หน่วยกิต คิดเป็น 0.25 classes เป็นต้น</t>
  </si>
  <si>
    <t xml:space="preserve">2.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</si>
  <si>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3. ภาคการศึกษาที่นำมาคิด FTE กำหนดให้เป็นภาคการศึกษาที่ 1 และ 2 ภาคฤดูร้อนไม่นำมาคำนวณ</t>
  </si>
  <si>
    <t xml:space="preserve">4.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</si>
  <si>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5. กำหนดการคิดภาระงานสอนจริงในรายวิชาที่จะนำไปใช้ในการคำนวณ ดังนี้</t>
  </si>
  <si>
    <t xml:space="preserve">6.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</si>
  <si>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7. การคำนวณ FTE of academic staff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ความแตกต่างของแต่หลักสูตรและเพื่อให้เกิดความเหมาะสมในการปฏิบัติงานจริงของแต่ละหลักสูตร </t>
  </si>
  <si>
    <t xml:space="preserve"> = 0.95  FTE เฉลี่ยของอาจารย์ผู้สอนในหลักสูตร</t>
  </si>
  <si>
    <t xml:space="preserve"> = FTE เฉลี่ยของอาจารย์ผู้สอนในหลักสูตร</t>
  </si>
  <si>
    <t xml:space="preserve">8. เพื่อให้เกิดความเข้าใจไปในทิศทางเดียวกัน การคำนวณ FTE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</si>
  <si>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รายวิชา ต่อปีการศึกษา</t>
  </si>
  <si>
    <t>เฉลี่ย FTE</t>
  </si>
  <si>
    <t>ท่าน ต่อปีการศึกษา</t>
  </si>
  <si>
    <t>ประมาณการว่า</t>
  </si>
  <si>
    <t xml:space="preserve"> - อาจารย์สอน</t>
  </si>
  <si>
    <t xml:space="preserve"> - จำนวนอาจารย์ผู้สอน</t>
  </si>
  <si>
    <t>(FTE รวมของอาจารย์สอน สังกัดในหลักสูตรและคณะ)</t>
  </si>
  <si>
    <t>(FTE เฉลี่ยของอาจารย์สอน สังกัดในหลักสูตรและคณะ)</t>
  </si>
  <si>
    <t xml:space="preserve">    (ไม่นับรายวิชาศึกษาทั่วไป (GE) แต่ทั้งนี้ 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</si>
  <si>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>1. อาจารย์ที่นำมาคิด FTE of Academic staff คือ อาจารย์ที่ทำการสอนในปีการศึกษานั้น ๆ ของหลักสูตร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</si>
  <si>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</si>
  <si>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</si>
  <si>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(FTE รวมของอาจารย์สอน สังกัดนอกคณะ)</t>
  </si>
  <si>
    <t>(FTE เฉลี่ยของอาจารย์สอน สังกัดนอกคณะ)</t>
  </si>
  <si>
    <t>ของอาจารย์สอน ในคณะ</t>
  </si>
  <si>
    <t>ของอาจารย์สอน ทั้งหมดของหลักสูตร (ในคณะ+นอกคณะ)</t>
  </si>
  <si>
    <t>ประเภท</t>
  </si>
  <si>
    <t>ชาย</t>
  </si>
  <si>
    <t>หญิง</t>
  </si>
  <si>
    <t>รวม</t>
  </si>
  <si>
    <t>จำนวนพนักงาน</t>
  </si>
  <si>
    <t>ค่า FTE</t>
  </si>
  <si>
    <t>จำนวนร้อยละของปริญญาเอก</t>
  </si>
  <si>
    <t>ศาสตราจารย์</t>
  </si>
  <si>
    <t>รอง/ผู้ช่วยศาสตราจารย์</t>
  </si>
  <si>
    <t>อาจารย์ประจำ</t>
  </si>
  <si>
    <t>อาจารย์พิเศษ</t>
  </si>
  <si>
    <t>ผู้บรรยายพิเศษ/อาจารย์พิเศษ</t>
  </si>
  <si>
    <t>ตารางแสดงข้อมูลภาระงานอาจารย์ในหลักสูตร........</t>
  </si>
  <si>
    <t>อ.ว่าที่ร้อยเอก ดร.จิระชัย ยมเกิด</t>
  </si>
  <si>
    <t>อ.ดร.ปานแพร เชาวน์ประยูร อุดมรักษาทรัพย์</t>
  </si>
  <si>
    <t>อ.ดร.กีรติ ตระการศิริวานิช</t>
  </si>
  <si>
    <t>อาจารย์ ดร.ยุทธการ ไวยอาภา</t>
  </si>
  <si>
    <t>อาจารย์ ดร.กวินรัตน์ อัฐวงศ์ชยากร</t>
  </si>
  <si>
    <t>อาจารย์ ดร.วุฒิพงษ์ ฉั่วตระกูล</t>
  </si>
  <si>
    <t>อาจารย์ ดร.มนสิชา อินทจักร</t>
  </si>
  <si>
    <t>การคิด FTE ของอาจารย์หลักสูตรปรัชญาดุษฎีบัณฑิต สาขาวิชาพัฒนาการท่องเที่ยว ปีการศึกษา 2565</t>
  </si>
  <si>
    <t>ปริญญาเอก</t>
  </si>
  <si>
    <t>รศ.ดร.เฉลิมชัย ปัญญาดี</t>
  </si>
  <si>
    <t>ระเบียบวิธีวิจัยทางการท่องเที่ยวขั้นสูง</t>
  </si>
  <si>
    <t>การวิเคราะห์และการจัดการข้อมูลขั้นสูง</t>
  </si>
  <si>
    <t>แนวคิด ทฤษฎีและการประยุกต์ใช้ในอุตสาหกรรมการท่องเที่ยวและบริการ</t>
  </si>
  <si>
    <t xml:space="preserve">	สัมมนา 1</t>
  </si>
  <si>
    <t>สัมมนา 3</t>
  </si>
  <si>
    <t>พท793</t>
  </si>
  <si>
    <t>ดุษฎีนิพนธ์ 2</t>
  </si>
  <si>
    <t>พท892</t>
  </si>
  <si>
    <t>ดุษฎีนิพนธ์ 4</t>
  </si>
  <si>
    <t>พท894</t>
  </si>
  <si>
    <t>นโยบาย การวางแผนพัฒนาการท่องเที่ยว และการประเมินผล</t>
  </si>
  <si>
    <t xml:space="preserve">	 30601722</t>
  </si>
  <si>
    <t>การจัดการธุรกิจการท่องเที่ยวขั้นสูง</t>
  </si>
  <si>
    <t>สัมมนา 2</t>
  </si>
  <si>
    <t>ดุษฎีนิพนธ์ 1</t>
  </si>
  <si>
    <t>สัมมนา 4</t>
  </si>
  <si>
    <t>พท794</t>
  </si>
  <si>
    <t xml:space="preserve">	ดุษฎีนิพนธ์ 3</t>
  </si>
  <si>
    <t>พท893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</si>
</sst>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0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5" borderId="6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8" fillId="6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7" borderId="0" xfId="0" applyFont="1" applyFill="1"/>
    <xf numFmtId="0" fontId="11" fillId="5" borderId="0" xfId="0" applyFont="1" applyFill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3" fillId="0" borderId="12" xfId="0" applyFont="1" applyBorder="1"/>
    <xf numFmtId="0" fontId="0" fillId="0" borderId="0" xfId="0" applyFill="1" applyBorder="1"/>
    <xf numFmtId="0" fontId="14" fillId="0" borderId="0" xfId="0" applyFont="1"/>
    <xf numFmtId="0" fontId="0" fillId="0" borderId="14" xfId="0" applyBorder="1"/>
    <xf numFmtId="0" fontId="0" fillId="0" borderId="0" xfId="0" applyBorder="1"/>
    <xf numFmtId="0" fontId="11" fillId="0" borderId="1" xfId="0" applyFont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8" borderId="6" xfId="0" applyFill="1" applyBorder="1"/>
    <xf numFmtId="0" fontId="8" fillId="3" borderId="0" xfId="0" applyFont="1" applyFill="1"/>
    <xf numFmtId="0" fontId="11" fillId="9" borderId="0" xfId="0" applyFont="1" applyFill="1"/>
    <xf numFmtId="0" fontId="8" fillId="9" borderId="0" xfId="0" applyFont="1" applyFill="1"/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9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7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22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25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10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14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18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26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7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29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21</xdr:row>
      <xdr:rowOff>0</xdr:rowOff>
    </xdr:from>
    <xdr:to>
      <xdr:col>12</xdr:col>
      <xdr:colOff>209550</xdr:colOff>
      <xdr:row>23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BCCF-D278-40CC-98B3-0DD633664E33}">
  <sheetPr codeName="Sheet1"/>
  <dimension ref="A1:F20"/>
  <sheetViews>
    <sheetView zoomScale="90" zoomScaleNormal="90" workbookViewId="0"/>
  </sheetViews>
  <sheetFormatPr defaultColWidth="9" defaultRowHeight="15.75" x14ac:dyDescent="0.25"/>
  <cols>
    <col min="1" max="4" width="9" style="30"/>
    <col min="5" max="5" width="15.140625" style="30" customWidth="1"/>
    <col min="6" max="16384" width="9" style="30"/>
  </cols>
  <sheetData>
    <row r="1" spans="1:6" x14ac:dyDescent="0.25">
      <c r="A1" s="30" t="s">
        <v>71</v>
      </c>
    </row>
    <row r="2" spans="1:6" x14ac:dyDescent="0.25">
      <c r="A2" s="30" t="s">
        <v>70</v>
      </c>
    </row>
    <row r="3" spans="1:6" x14ac:dyDescent="0.25">
      <c r="A3" s="30" t="s">
        <v>53</v>
      </c>
    </row>
    <row r="4" spans="1:6" x14ac:dyDescent="0.25">
      <c r="A4" s="30" t="s">
        <v>54</v>
      </c>
    </row>
    <row r="5" spans="1:6" x14ac:dyDescent="0.25">
      <c r="A5" s="30" t="s">
        <v>55</v>
      </c>
    </row>
    <row r="6" spans="1:6" x14ac:dyDescent="0.25">
      <c r="A6" s="30" t="s">
        <v>56</v>
      </c>
    </row>
    <row r="7" spans="1:6" x14ac:dyDescent="0.25">
      <c r="C7" s="34" t="s">
        <v>0</v>
      </c>
      <c r="F7" s="30" t="s">
        <v>1</v>
      </c>
    </row>
    <row r="8" spans="1:6" x14ac:dyDescent="0.25">
      <c r="C8" s="34" t="s">
        <v>2</v>
      </c>
      <c r="F8" s="30" t="s">
        <v>1</v>
      </c>
    </row>
    <row r="9" spans="1:6" x14ac:dyDescent="0.25">
      <c r="C9" s="34" t="s">
        <v>3</v>
      </c>
      <c r="F9" s="30" t="s">
        <v>4</v>
      </c>
    </row>
    <row r="10" spans="1:6" x14ac:dyDescent="0.25">
      <c r="C10" s="34" t="s">
        <v>5</v>
      </c>
      <c r="F10" s="30" t="s">
        <v>1</v>
      </c>
    </row>
    <row r="11" spans="1:6" x14ac:dyDescent="0.25">
      <c r="C11" s="34" t="s">
        <v>51</v>
      </c>
    </row>
    <row r="12" spans="1:6" x14ac:dyDescent="0.25">
      <c r="C12" s="34" t="s">
        <v>52</v>
      </c>
    </row>
    <row r="13" spans="1:6" x14ac:dyDescent="0.25">
      <c r="C13" s="35" t="s">
        <v>6</v>
      </c>
    </row>
    <row r="14" spans="1:6" x14ac:dyDescent="0.25">
      <c r="C14" s="30" t="s">
        <v>7</v>
      </c>
    </row>
    <row r="15" spans="1:6" x14ac:dyDescent="0.25">
      <c r="A15" s="30" t="s">
        <v>57</v>
      </c>
    </row>
    <row r="16" spans="1:6" x14ac:dyDescent="0.25">
      <c r="A16" s="30" t="s">
        <v>8</v>
      </c>
    </row>
    <row r="17" spans="1:1" x14ac:dyDescent="0.25">
      <c r="A17" s="30" t="s">
        <v>9</v>
      </c>
    </row>
    <row r="18" spans="1:1" x14ac:dyDescent="0.25">
      <c r="A18" s="30" t="s">
        <v>10</v>
      </c>
    </row>
    <row r="19" spans="1:1" x14ac:dyDescent="0.25">
      <c r="A19" s="30" t="s">
        <v>58</v>
      </c>
    </row>
    <row r="20" spans="1:1" x14ac:dyDescent="0.25">
      <c r="A20" s="30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92"/>
  <sheetViews>
    <sheetView tabSelected="1" topLeftCell="A67" workbookViewId="0">
      <selection activeCell="G63" sqref="G63"/>
    </sheetView>
  </sheetViews>
  <sheetFormatPr defaultRowHeight="15" x14ac:dyDescent="0.25"/>
  <cols>
    <col min="1" max="1" width="18.42578125" customWidth="1"/>
    <col min="2" max="2" width="12" customWidth="1"/>
    <col min="3" max="3" width="17.42578125" customWidth="1"/>
    <col min="4" max="4" width="11.140625" customWidth="1"/>
    <col min="5" max="5" width="10.42578125" customWidth="1"/>
    <col min="6" max="6" width="20.42578125" customWidth="1"/>
    <col min="7" max="7" width="11.42578125" customWidth="1"/>
    <col min="12" max="12" width="4.42578125" customWidth="1"/>
    <col min="13" max="13" width="12.140625" customWidth="1"/>
    <col min="14" max="14" width="47.5703125" customWidth="1"/>
    <col min="15" max="15" width="9.140625" style="25"/>
  </cols>
  <sheetData>
    <row r="1" spans="1:14" x14ac:dyDescent="0.25">
      <c r="A1" s="27" t="s">
        <v>98</v>
      </c>
      <c r="H1" s="23" t="s">
        <v>99</v>
      </c>
      <c r="N1" s="42"/>
    </row>
    <row r="2" spans="1:14" x14ac:dyDescent="0.25">
      <c r="M2" t="s">
        <v>11</v>
      </c>
      <c r="N2" s="42">
        <v>1</v>
      </c>
    </row>
    <row r="3" spans="1:14" ht="24.75" x14ac:dyDescent="0.6">
      <c r="A3" s="28"/>
      <c r="B3" s="28"/>
      <c r="C3" s="29" t="s">
        <v>12</v>
      </c>
      <c r="F3" s="23" t="s">
        <v>13</v>
      </c>
      <c r="G3" s="23">
        <v>4</v>
      </c>
      <c r="H3" t="s">
        <v>14</v>
      </c>
      <c r="M3" t="s">
        <v>15</v>
      </c>
      <c r="N3" s="42">
        <v>2</v>
      </c>
    </row>
    <row r="4" spans="1:14" x14ac:dyDescent="0.25">
      <c r="C4" t="s">
        <v>16</v>
      </c>
      <c r="N4" s="42">
        <f>2/5</f>
        <v>0.4</v>
      </c>
    </row>
    <row r="7" spans="1:14" x14ac:dyDescent="0.25">
      <c r="A7" s="27" t="s">
        <v>17</v>
      </c>
    </row>
    <row r="8" spans="1:14" x14ac:dyDescent="0.25">
      <c r="A8" t="s">
        <v>18</v>
      </c>
    </row>
    <row r="9" spans="1:14" x14ac:dyDescent="0.25">
      <c r="A9" s="7"/>
      <c r="B9" s="7"/>
      <c r="C9" s="1" t="s">
        <v>20</v>
      </c>
      <c r="D9" s="2"/>
      <c r="E9" s="3"/>
      <c r="F9" s="2" t="s">
        <v>21</v>
      </c>
      <c r="G9" s="2"/>
      <c r="H9" s="3"/>
      <c r="I9" s="9"/>
      <c r="J9" s="10" t="s">
        <v>22</v>
      </c>
      <c r="K9" s="26" t="s">
        <v>19</v>
      </c>
      <c r="L9" s="10"/>
      <c r="M9" s="11" t="s">
        <v>23</v>
      </c>
    </row>
    <row r="10" spans="1:14" x14ac:dyDescent="0.25">
      <c r="A10" s="8" t="s">
        <v>24</v>
      </c>
      <c r="B10" s="8" t="s">
        <v>25</v>
      </c>
      <c r="C10" s="4" t="s">
        <v>26</v>
      </c>
      <c r="D10" s="5" t="s">
        <v>27</v>
      </c>
      <c r="E10" s="6" t="s">
        <v>28</v>
      </c>
      <c r="F10" s="4" t="s">
        <v>26</v>
      </c>
      <c r="G10" s="5" t="s">
        <v>27</v>
      </c>
      <c r="H10" s="6" t="s">
        <v>28</v>
      </c>
      <c r="I10" s="14"/>
      <c r="J10" s="15"/>
      <c r="K10" s="15"/>
      <c r="L10" s="15"/>
      <c r="M10" s="16"/>
    </row>
    <row r="11" spans="1:14" ht="30" x14ac:dyDescent="0.25">
      <c r="A11" s="51" t="s">
        <v>93</v>
      </c>
      <c r="B11" s="20" t="s">
        <v>29</v>
      </c>
      <c r="C11" s="52" t="s">
        <v>101</v>
      </c>
      <c r="D11" s="53">
        <v>30601701</v>
      </c>
      <c r="E11" s="54">
        <f>1.5*40/100</f>
        <v>0.6</v>
      </c>
      <c r="F11" s="12" t="s">
        <v>114</v>
      </c>
      <c r="G11" t="s">
        <v>106</v>
      </c>
      <c r="H11" s="13">
        <f>0.25*15/100</f>
        <v>3.7499999999999999E-2</v>
      </c>
      <c r="I11" s="9"/>
      <c r="J11" s="10"/>
      <c r="K11" s="10"/>
      <c r="L11" s="10"/>
      <c r="M11" s="11"/>
    </row>
    <row r="12" spans="1:14" x14ac:dyDescent="0.25">
      <c r="A12" s="12"/>
      <c r="B12" s="21"/>
      <c r="C12" s="12" t="s">
        <v>104</v>
      </c>
      <c r="D12">
        <v>30601791</v>
      </c>
      <c r="E12" s="13">
        <f>0.25*15/100</f>
        <v>3.7499999999999999E-2</v>
      </c>
      <c r="F12" s="48" t="s">
        <v>115</v>
      </c>
      <c r="G12" s="63">
        <v>30601891</v>
      </c>
      <c r="H12" s="13">
        <f>2/5</f>
        <v>0.4</v>
      </c>
      <c r="I12" s="12"/>
      <c r="M12" s="13"/>
    </row>
    <row r="13" spans="1:14" x14ac:dyDescent="0.25">
      <c r="A13" s="12"/>
      <c r="B13" s="21"/>
      <c r="C13" s="12" t="s">
        <v>103</v>
      </c>
      <c r="D13">
        <v>30601710</v>
      </c>
      <c r="E13" s="13">
        <f>1.5/2</f>
        <v>0.75</v>
      </c>
      <c r="F13" s="12" t="s">
        <v>116</v>
      </c>
      <c r="G13" t="s">
        <v>117</v>
      </c>
      <c r="H13" s="13">
        <f>0.25*15/100</f>
        <v>3.7499999999999999E-2</v>
      </c>
      <c r="I13" s="12"/>
      <c r="M13" s="13"/>
    </row>
    <row r="14" spans="1:14" x14ac:dyDescent="0.25">
      <c r="A14" s="12"/>
      <c r="B14" s="21"/>
      <c r="C14" s="12" t="s">
        <v>105</v>
      </c>
      <c r="D14" t="s">
        <v>106</v>
      </c>
      <c r="E14" s="13">
        <f>0.25*15/100</f>
        <v>3.7499999999999999E-2</v>
      </c>
      <c r="F14" s="12" t="s">
        <v>118</v>
      </c>
      <c r="G14" s="47" t="s">
        <v>119</v>
      </c>
      <c r="H14" s="13">
        <f>0.25+0.25+0.25</f>
        <v>0.75</v>
      </c>
      <c r="I14" s="12"/>
      <c r="M14" s="13"/>
    </row>
    <row r="15" spans="1:14" x14ac:dyDescent="0.25">
      <c r="A15" s="12"/>
      <c r="B15" s="21"/>
      <c r="C15" s="12" t="s">
        <v>109</v>
      </c>
      <c r="D15" t="s">
        <v>110</v>
      </c>
      <c r="E15" s="13">
        <f>0.25+0.25+0.25</f>
        <v>0.75</v>
      </c>
      <c r="F15" s="12" t="s">
        <v>109</v>
      </c>
      <c r="G15" s="47" t="s">
        <v>110</v>
      </c>
      <c r="H15" s="13">
        <f>0.25+0.25</f>
        <v>0.5</v>
      </c>
      <c r="I15" s="12"/>
      <c r="M15" s="13"/>
    </row>
    <row r="16" spans="1:14" x14ac:dyDescent="0.25">
      <c r="A16" s="12"/>
      <c r="B16" s="21"/>
      <c r="C16" s="12" t="s">
        <v>109</v>
      </c>
      <c r="D16" t="s">
        <v>110</v>
      </c>
      <c r="E16" s="13">
        <f>0.25+0.25+0.25</f>
        <v>0.75</v>
      </c>
      <c r="F16" s="12" t="s">
        <v>109</v>
      </c>
      <c r="G16" s="47" t="s">
        <v>110</v>
      </c>
      <c r="H16" s="13">
        <f>0.25+0.25</f>
        <v>0.5</v>
      </c>
      <c r="I16" s="12"/>
      <c r="M16" s="13"/>
    </row>
    <row r="17" spans="1:13" x14ac:dyDescent="0.25">
      <c r="A17" s="12"/>
      <c r="B17" s="21"/>
      <c r="C17" s="12" t="s">
        <v>107</v>
      </c>
      <c r="D17" t="s">
        <v>108</v>
      </c>
      <c r="E17" s="13">
        <f>0.25+0.25+0.25</f>
        <v>0.75</v>
      </c>
      <c r="F17" s="63"/>
      <c r="G17" s="63"/>
      <c r="H17" s="13"/>
      <c r="I17" s="12"/>
      <c r="K17" s="33">
        <f>J18/G3</f>
        <v>0.71562499999999996</v>
      </c>
      <c r="M17" s="13"/>
    </row>
    <row r="18" spans="1:13" x14ac:dyDescent="0.25">
      <c r="A18" s="14"/>
      <c r="B18" s="22"/>
      <c r="C18" s="14"/>
      <c r="D18" s="17" t="s">
        <v>30</v>
      </c>
      <c r="E18" s="18">
        <f>SUM(E11:E12)</f>
        <v>0.63749999999999996</v>
      </c>
      <c r="F18" s="17"/>
      <c r="G18" s="17" t="s">
        <v>30</v>
      </c>
      <c r="H18" s="18">
        <f>SUM(H11:H17)</f>
        <v>2.2250000000000001</v>
      </c>
      <c r="I18" s="14"/>
      <c r="J18" s="15">
        <f>SUM(E18,H18)</f>
        <v>2.8624999999999998</v>
      </c>
      <c r="K18" s="15">
        <f>IF(J18&gt;$G$3,1,(J18/$G$3))</f>
        <v>0.71562499999999996</v>
      </c>
      <c r="L18" s="15"/>
      <c r="M18" s="24" t="str">
        <f>IF(J18&gt;4,"Overloaded","OK")</f>
        <v>OK</v>
      </c>
    </row>
    <row r="19" spans="1:13" x14ac:dyDescent="0.25">
      <c r="A19" s="9" t="s">
        <v>94</v>
      </c>
      <c r="B19" s="20" t="s">
        <v>29</v>
      </c>
      <c r="C19" s="52" t="s">
        <v>101</v>
      </c>
      <c r="D19" s="53">
        <v>30601701</v>
      </c>
      <c r="E19" s="11">
        <f>1.5*15/100</f>
        <v>0.22500000000000001</v>
      </c>
      <c r="F19" s="12" t="s">
        <v>114</v>
      </c>
      <c r="G19" t="s">
        <v>106</v>
      </c>
      <c r="H19" s="13">
        <f>0.25*40/100</f>
        <v>0.1</v>
      </c>
      <c r="I19" s="9"/>
      <c r="J19" s="10"/>
      <c r="K19" s="10"/>
      <c r="L19" s="10"/>
      <c r="M19" s="11"/>
    </row>
    <row r="20" spans="1:13" x14ac:dyDescent="0.25">
      <c r="A20" s="12"/>
      <c r="B20" s="21"/>
      <c r="C20" s="12" t="s">
        <v>103</v>
      </c>
      <c r="D20">
        <v>30601710</v>
      </c>
      <c r="E20" s="13">
        <f>1.5/2</f>
        <v>0.75</v>
      </c>
      <c r="F20" s="48" t="s">
        <v>115</v>
      </c>
      <c r="G20" s="63">
        <v>30601891</v>
      </c>
      <c r="H20" s="13">
        <f>2/5</f>
        <v>0.4</v>
      </c>
      <c r="I20" s="12"/>
      <c r="J20" s="50"/>
      <c r="K20" s="50"/>
      <c r="L20" s="50"/>
      <c r="M20" s="13"/>
    </row>
    <row r="21" spans="1:13" x14ac:dyDescent="0.25">
      <c r="A21" s="12"/>
      <c r="B21" s="21"/>
      <c r="C21" s="12" t="s">
        <v>104</v>
      </c>
      <c r="D21">
        <v>30601791</v>
      </c>
      <c r="E21" s="13">
        <f>0.25*40/100</f>
        <v>0.1</v>
      </c>
      <c r="F21" s="12" t="s">
        <v>116</v>
      </c>
      <c r="G21" t="s">
        <v>117</v>
      </c>
      <c r="H21" s="13">
        <f>0.25*40/100</f>
        <v>0.1</v>
      </c>
      <c r="I21" s="12"/>
      <c r="M21" s="13"/>
    </row>
    <row r="22" spans="1:13" x14ac:dyDescent="0.25">
      <c r="A22" s="12"/>
      <c r="B22" s="21"/>
      <c r="C22" s="12" t="s">
        <v>109</v>
      </c>
      <c r="D22" t="s">
        <v>110</v>
      </c>
      <c r="E22" s="13">
        <f>0.5</f>
        <v>0.5</v>
      </c>
      <c r="F22" s="12" t="s">
        <v>118</v>
      </c>
      <c r="G22" s="47" t="s">
        <v>119</v>
      </c>
      <c r="H22" s="13">
        <f>0.5+0.25+0.25</f>
        <v>1</v>
      </c>
      <c r="I22" s="12"/>
      <c r="M22" s="13"/>
    </row>
    <row r="23" spans="1:13" x14ac:dyDescent="0.25">
      <c r="A23" s="12"/>
      <c r="B23" s="21"/>
      <c r="C23" s="12" t="s">
        <v>109</v>
      </c>
      <c r="D23" t="s">
        <v>110</v>
      </c>
      <c r="E23" s="13">
        <v>0.25</v>
      </c>
      <c r="F23" s="12" t="s">
        <v>109</v>
      </c>
      <c r="G23" s="47" t="s">
        <v>110</v>
      </c>
      <c r="H23" s="13">
        <v>0.5</v>
      </c>
      <c r="I23" s="12"/>
      <c r="M23" s="13"/>
    </row>
    <row r="24" spans="1:13" x14ac:dyDescent="0.25">
      <c r="A24" s="12"/>
      <c r="B24" s="21"/>
      <c r="C24" s="12" t="s">
        <v>105</v>
      </c>
      <c r="D24" t="s">
        <v>106</v>
      </c>
      <c r="E24" s="13">
        <f>0.25*40/100</f>
        <v>0.1</v>
      </c>
      <c r="F24" s="12" t="s">
        <v>109</v>
      </c>
      <c r="G24" s="47" t="s">
        <v>110</v>
      </c>
      <c r="H24" s="13">
        <v>0.25</v>
      </c>
      <c r="I24" s="12"/>
      <c r="M24" s="13"/>
    </row>
    <row r="25" spans="1:13" x14ac:dyDescent="0.25">
      <c r="A25" s="12"/>
      <c r="B25" s="21"/>
      <c r="C25" s="12" t="s">
        <v>107</v>
      </c>
      <c r="D25" t="s">
        <v>108</v>
      </c>
      <c r="E25" s="13">
        <f>0.5+0.25+0.25+0.25</f>
        <v>1.25</v>
      </c>
      <c r="F25" s="47"/>
      <c r="G25" s="47"/>
      <c r="H25" s="13"/>
      <c r="I25" s="12"/>
      <c r="M25" s="13"/>
    </row>
    <row r="26" spans="1:13" x14ac:dyDescent="0.25">
      <c r="A26" s="14"/>
      <c r="B26" s="22"/>
      <c r="C26" s="14"/>
      <c r="D26" s="17" t="s">
        <v>30</v>
      </c>
      <c r="E26" s="18">
        <f>SUM(E19:E25)</f>
        <v>3.1749999999999998</v>
      </c>
      <c r="F26" s="19"/>
      <c r="G26" s="17" t="s">
        <v>30</v>
      </c>
      <c r="H26" s="18">
        <f>SUM(H19:H25)</f>
        <v>2.35</v>
      </c>
      <c r="I26" s="14"/>
      <c r="J26" s="15">
        <f>SUM(E26,H26)</f>
        <v>5.5250000000000004</v>
      </c>
      <c r="K26" s="15">
        <f>IF(J26&gt;$G$3,1,(J26/$G$3))</f>
        <v>1</v>
      </c>
      <c r="L26" s="15"/>
      <c r="M26" s="24" t="str">
        <f>IF(J26&gt;4,"Overloaded","OK")</f>
        <v>Overloaded</v>
      </c>
    </row>
    <row r="27" spans="1:13" x14ac:dyDescent="0.25">
      <c r="A27" s="9" t="s">
        <v>95</v>
      </c>
      <c r="B27" s="20" t="s">
        <v>29</v>
      </c>
      <c r="C27" s="52" t="s">
        <v>101</v>
      </c>
      <c r="D27" s="53">
        <v>30601701</v>
      </c>
      <c r="E27" s="11">
        <f>1.5*15/100</f>
        <v>0.22500000000000001</v>
      </c>
      <c r="F27" s="62" t="s">
        <v>111</v>
      </c>
      <c r="G27" s="63" t="s">
        <v>112</v>
      </c>
      <c r="H27" s="11">
        <v>1.5</v>
      </c>
      <c r="I27" s="9"/>
      <c r="J27" s="10"/>
      <c r="K27" s="10"/>
      <c r="L27" s="10"/>
      <c r="M27" s="11"/>
    </row>
    <row r="28" spans="1:13" x14ac:dyDescent="0.25">
      <c r="A28" s="12"/>
      <c r="B28" s="21"/>
      <c r="C28" s="12" t="s">
        <v>102</v>
      </c>
      <c r="D28">
        <v>30601702</v>
      </c>
      <c r="E28" s="13">
        <v>1.5</v>
      </c>
      <c r="F28" s="12" t="s">
        <v>114</v>
      </c>
      <c r="G28" t="s">
        <v>106</v>
      </c>
      <c r="H28" s="13">
        <f>0.25*15/100</f>
        <v>3.7499999999999999E-2</v>
      </c>
      <c r="I28" s="12"/>
      <c r="M28" s="13"/>
    </row>
    <row r="29" spans="1:13" x14ac:dyDescent="0.25">
      <c r="A29" s="12"/>
      <c r="B29" s="21"/>
      <c r="C29" s="12" t="s">
        <v>104</v>
      </c>
      <c r="D29">
        <v>30601791</v>
      </c>
      <c r="E29" s="13">
        <f>0.25*15/100</f>
        <v>3.7499999999999999E-2</v>
      </c>
      <c r="F29" s="48" t="s">
        <v>115</v>
      </c>
      <c r="G29" s="63">
        <v>30601891</v>
      </c>
      <c r="H29" s="13">
        <f>2/5</f>
        <v>0.4</v>
      </c>
      <c r="I29" s="12"/>
      <c r="M29" s="13"/>
    </row>
    <row r="30" spans="1:13" x14ac:dyDescent="0.25">
      <c r="A30" s="12"/>
      <c r="B30" s="21"/>
      <c r="C30" s="12" t="s">
        <v>105</v>
      </c>
      <c r="D30" t="s">
        <v>106</v>
      </c>
      <c r="E30" s="13">
        <f>0.25*15/100</f>
        <v>3.7499999999999999E-2</v>
      </c>
      <c r="F30" s="12" t="s">
        <v>116</v>
      </c>
      <c r="G30" t="s">
        <v>117</v>
      </c>
      <c r="H30" s="13">
        <f>0.25*40/100</f>
        <v>0.1</v>
      </c>
      <c r="I30" s="12"/>
      <c r="M30" s="13"/>
    </row>
    <row r="31" spans="1:13" x14ac:dyDescent="0.25">
      <c r="A31" s="12"/>
      <c r="B31" s="21"/>
      <c r="C31" s="12" t="s">
        <v>109</v>
      </c>
      <c r="D31" t="s">
        <v>110</v>
      </c>
      <c r="E31" s="13">
        <f>0.5+0.25</f>
        <v>0.75</v>
      </c>
      <c r="F31" s="12" t="s">
        <v>118</v>
      </c>
      <c r="G31" s="47" t="s">
        <v>119</v>
      </c>
      <c r="H31" s="13">
        <f>0.5+0.5</f>
        <v>1</v>
      </c>
      <c r="I31" s="12"/>
      <c r="M31" s="13"/>
    </row>
    <row r="32" spans="1:13" x14ac:dyDescent="0.25">
      <c r="A32" s="12"/>
      <c r="B32" s="21"/>
      <c r="C32" s="12" t="s">
        <v>109</v>
      </c>
      <c r="D32" t="s">
        <v>110</v>
      </c>
      <c r="E32" s="13">
        <f>0.5+0.25</f>
        <v>0.75</v>
      </c>
      <c r="F32" s="12" t="s">
        <v>109</v>
      </c>
      <c r="G32" s="47" t="s">
        <v>110</v>
      </c>
      <c r="H32" s="13">
        <f>0.5+0.25</f>
        <v>0.75</v>
      </c>
      <c r="I32" s="12"/>
      <c r="M32" s="13"/>
    </row>
    <row r="33" spans="1:13" x14ac:dyDescent="0.25">
      <c r="A33" s="12"/>
      <c r="B33" s="21"/>
      <c r="C33" s="12" t="s">
        <v>107</v>
      </c>
      <c r="D33" t="s">
        <v>108</v>
      </c>
      <c r="E33" s="13">
        <f>0.5+0.5</f>
        <v>1</v>
      </c>
      <c r="F33" s="12" t="s">
        <v>109</v>
      </c>
      <c r="G33" s="47" t="s">
        <v>110</v>
      </c>
      <c r="H33" s="13">
        <v>0.25</v>
      </c>
      <c r="I33" s="12"/>
      <c r="M33" s="13"/>
    </row>
    <row r="34" spans="1:13" x14ac:dyDescent="0.25">
      <c r="A34" s="14"/>
      <c r="B34" s="22"/>
      <c r="C34" s="14"/>
      <c r="D34" s="17" t="s">
        <v>30</v>
      </c>
      <c r="E34" s="18">
        <f>SUM(E27:E33)</f>
        <v>4.3000000000000007</v>
      </c>
      <c r="F34" s="19"/>
      <c r="G34" s="17" t="s">
        <v>30</v>
      </c>
      <c r="H34" s="18">
        <f>SUM(H27:H33)</f>
        <v>4.0374999999999996</v>
      </c>
      <c r="I34" s="14"/>
      <c r="J34" s="15">
        <f>SUM(E34,H34)</f>
        <v>8.3375000000000004</v>
      </c>
      <c r="K34" s="15">
        <f>IF(J34&gt;$G$3,1,(J34/$G$3))</f>
        <v>1</v>
      </c>
      <c r="L34" s="15"/>
      <c r="M34" s="24" t="str">
        <f>IF(J34&gt;4,"Overloaded","OK")</f>
        <v>Overloaded</v>
      </c>
    </row>
    <row r="36" spans="1:13" x14ac:dyDescent="0.25">
      <c r="J36" s="23" t="s">
        <v>33</v>
      </c>
      <c r="K36" s="23">
        <f>SUM(K18:K35)</f>
        <v>2.7156250000000002</v>
      </c>
      <c r="M36" t="s">
        <v>68</v>
      </c>
    </row>
    <row r="37" spans="1:13" x14ac:dyDescent="0.25">
      <c r="J37" s="40" t="s">
        <v>63</v>
      </c>
      <c r="K37" s="40">
        <f>K36/5</f>
        <v>0.54312500000000008</v>
      </c>
      <c r="M37" t="s">
        <v>69</v>
      </c>
    </row>
    <row r="38" spans="1:13" x14ac:dyDescent="0.25">
      <c r="K38" s="39"/>
    </row>
    <row r="39" spans="1:13" x14ac:dyDescent="0.25">
      <c r="A39" t="s">
        <v>31</v>
      </c>
    </row>
    <row r="40" spans="1:13" x14ac:dyDescent="0.25">
      <c r="A40" s="20" t="s">
        <v>96</v>
      </c>
      <c r="B40" s="20" t="s">
        <v>32</v>
      </c>
      <c r="C40" s="52" t="s">
        <v>101</v>
      </c>
      <c r="D40" s="53">
        <v>30601701</v>
      </c>
      <c r="E40" s="11">
        <f>1.5*15/100</f>
        <v>0.22500000000000001</v>
      </c>
      <c r="F40" s="9" t="s">
        <v>114</v>
      </c>
      <c r="G40" s="10" t="s">
        <v>106</v>
      </c>
      <c r="H40" s="11">
        <f>0.25*15/100</f>
        <v>3.7499999999999999E-2</v>
      </c>
      <c r="I40" s="9"/>
      <c r="J40" s="10"/>
      <c r="K40" s="10"/>
      <c r="L40" s="10"/>
      <c r="M40" s="11"/>
    </row>
    <row r="41" spans="1:13" x14ac:dyDescent="0.25">
      <c r="A41" s="21"/>
      <c r="B41" s="21"/>
      <c r="C41" s="12" t="s">
        <v>104</v>
      </c>
      <c r="D41">
        <v>30601791</v>
      </c>
      <c r="E41" s="13">
        <f>0.25*15/100</f>
        <v>3.7499999999999999E-2</v>
      </c>
      <c r="F41" s="48" t="s">
        <v>115</v>
      </c>
      <c r="G41" s="63">
        <v>30601891</v>
      </c>
      <c r="H41" s="13">
        <f>2/5</f>
        <v>0.4</v>
      </c>
      <c r="I41" s="12"/>
      <c r="M41" s="13"/>
    </row>
    <row r="42" spans="1:13" x14ac:dyDescent="0.25">
      <c r="A42" s="21"/>
      <c r="B42" s="21"/>
      <c r="C42" s="12" t="s">
        <v>107</v>
      </c>
      <c r="D42" t="s">
        <v>108</v>
      </c>
      <c r="E42" s="13">
        <f>0.5+0.25</f>
        <v>0.75</v>
      </c>
      <c r="F42" s="12" t="s">
        <v>116</v>
      </c>
      <c r="G42" t="s">
        <v>117</v>
      </c>
      <c r="H42" s="13">
        <f>0.25*40/100</f>
        <v>0.1</v>
      </c>
      <c r="I42" s="12"/>
      <c r="M42" s="13"/>
    </row>
    <row r="43" spans="1:13" x14ac:dyDescent="0.25">
      <c r="A43" s="21"/>
      <c r="B43" s="21"/>
      <c r="C43" s="12" t="s">
        <v>105</v>
      </c>
      <c r="D43" t="s">
        <v>106</v>
      </c>
      <c r="E43" s="13">
        <f>0.25*15/100</f>
        <v>3.7499999999999999E-2</v>
      </c>
      <c r="F43" s="12" t="s">
        <v>118</v>
      </c>
      <c r="G43" s="47" t="s">
        <v>119</v>
      </c>
      <c r="H43" s="13">
        <f>0.25+0.25</f>
        <v>0.5</v>
      </c>
      <c r="I43" s="12"/>
      <c r="M43" s="13"/>
    </row>
    <row r="44" spans="1:13" x14ac:dyDescent="0.25">
      <c r="A44" s="22"/>
      <c r="B44" s="22"/>
      <c r="C44" s="14"/>
      <c r="D44" s="17" t="s">
        <v>30</v>
      </c>
      <c r="E44" s="18">
        <f>SUM(E40:E43)</f>
        <v>1.05</v>
      </c>
      <c r="F44" s="19"/>
      <c r="G44" s="17" t="s">
        <v>30</v>
      </c>
      <c r="H44" s="18">
        <f>SUM(H40:H43)</f>
        <v>1.0375000000000001</v>
      </c>
      <c r="I44" s="14"/>
      <c r="J44" s="15">
        <f>SUM(E44,H44)</f>
        <v>2.0875000000000004</v>
      </c>
      <c r="K44" s="15">
        <f>IF(J44&gt;$G$3,1,(J44/$G$3))</f>
        <v>0.52187500000000009</v>
      </c>
      <c r="L44" s="15"/>
      <c r="M44" s="16" t="str">
        <f>IF(J44&gt;4,"Overloaded","OK")</f>
        <v>OK</v>
      </c>
    </row>
    <row r="45" spans="1:13" x14ac:dyDescent="0.25">
      <c r="A45" s="20" t="s">
        <v>97</v>
      </c>
      <c r="B45" t="s">
        <v>32</v>
      </c>
      <c r="C45" s="52" t="s">
        <v>101</v>
      </c>
      <c r="D45" s="53">
        <v>30601701</v>
      </c>
      <c r="E45" s="11">
        <f>1.5*15/100</f>
        <v>0.22500000000000001</v>
      </c>
      <c r="F45" s="63" t="s">
        <v>113</v>
      </c>
      <c r="G45" s="63">
        <v>30601770</v>
      </c>
      <c r="H45" s="11">
        <v>1.5</v>
      </c>
      <c r="I45" s="9"/>
      <c r="J45" s="10"/>
      <c r="K45" s="10"/>
      <c r="L45" s="10"/>
      <c r="M45" s="11"/>
    </row>
    <row r="46" spans="1:13" x14ac:dyDescent="0.25">
      <c r="A46" s="21"/>
      <c r="C46" s="12" t="s">
        <v>104</v>
      </c>
      <c r="D46">
        <v>30601791</v>
      </c>
      <c r="E46" s="13">
        <f>0.25*15/100</f>
        <v>3.7499999999999999E-2</v>
      </c>
      <c r="F46" s="12" t="s">
        <v>114</v>
      </c>
      <c r="G46" t="s">
        <v>106</v>
      </c>
      <c r="H46" s="13">
        <f>0.25*15/100</f>
        <v>3.7499999999999999E-2</v>
      </c>
      <c r="I46" s="12"/>
      <c r="M46" s="13"/>
    </row>
    <row r="47" spans="1:13" x14ac:dyDescent="0.25">
      <c r="A47" s="21"/>
      <c r="B47" s="21"/>
      <c r="C47" s="12" t="s">
        <v>105</v>
      </c>
      <c r="D47" t="s">
        <v>106</v>
      </c>
      <c r="E47" s="13">
        <f>0.25*15/100</f>
        <v>3.7499999999999999E-2</v>
      </c>
      <c r="F47" s="48" t="s">
        <v>115</v>
      </c>
      <c r="G47" s="63">
        <v>30601891</v>
      </c>
      <c r="H47" s="13">
        <f>2/5</f>
        <v>0.4</v>
      </c>
      <c r="I47" s="12"/>
      <c r="M47" s="13"/>
    </row>
    <row r="48" spans="1:13" x14ac:dyDescent="0.25">
      <c r="A48" s="21"/>
      <c r="B48" s="21"/>
      <c r="C48" s="12" t="s">
        <v>109</v>
      </c>
      <c r="D48" t="s">
        <v>110</v>
      </c>
      <c r="E48" s="13">
        <f>0.5</f>
        <v>0.5</v>
      </c>
      <c r="F48" s="12" t="s">
        <v>116</v>
      </c>
      <c r="G48" t="s">
        <v>117</v>
      </c>
      <c r="H48" s="13">
        <f>0.25*40/100</f>
        <v>0.1</v>
      </c>
      <c r="I48" s="12"/>
      <c r="M48" s="13"/>
    </row>
    <row r="49" spans="1:13" x14ac:dyDescent="0.25">
      <c r="A49" s="21"/>
      <c r="B49" s="21"/>
      <c r="C49" s="12" t="s">
        <v>109</v>
      </c>
      <c r="D49" t="s">
        <v>110</v>
      </c>
      <c r="E49" s="13">
        <f>0.5</f>
        <v>0.5</v>
      </c>
      <c r="F49" s="12" t="s">
        <v>118</v>
      </c>
      <c r="G49" s="47" t="s">
        <v>119</v>
      </c>
      <c r="H49" s="13">
        <f>0.25</f>
        <v>0.25</v>
      </c>
      <c r="I49" s="12"/>
      <c r="M49" s="13"/>
    </row>
    <row r="50" spans="1:13" x14ac:dyDescent="0.25">
      <c r="A50" s="21"/>
      <c r="B50" s="21"/>
      <c r="C50" s="12" t="s">
        <v>107</v>
      </c>
      <c r="D50" t="s">
        <v>108</v>
      </c>
      <c r="E50" s="13">
        <f>0.25+0.25</f>
        <v>0.5</v>
      </c>
      <c r="F50" s="12" t="s">
        <v>109</v>
      </c>
      <c r="G50" s="47" t="s">
        <v>110</v>
      </c>
      <c r="H50" s="13">
        <v>0.5</v>
      </c>
      <c r="I50" s="12"/>
      <c r="M50" s="13"/>
    </row>
    <row r="51" spans="1:13" x14ac:dyDescent="0.25">
      <c r="A51" s="21"/>
      <c r="B51" s="21"/>
      <c r="C51" s="12"/>
      <c r="E51" s="13"/>
      <c r="F51" s="12" t="s">
        <v>109</v>
      </c>
      <c r="G51" s="47" t="s">
        <v>110</v>
      </c>
      <c r="H51" s="13">
        <f>0.5</f>
        <v>0.5</v>
      </c>
      <c r="I51" s="12"/>
      <c r="M51" s="13"/>
    </row>
    <row r="52" spans="1:13" x14ac:dyDescent="0.25">
      <c r="A52" s="22"/>
      <c r="B52" s="22"/>
      <c r="C52" s="14"/>
      <c r="D52" s="17" t="s">
        <v>30</v>
      </c>
      <c r="E52" s="18">
        <f>SUM(E45:E47)</f>
        <v>0.3</v>
      </c>
      <c r="F52" s="19"/>
      <c r="G52" s="17" t="s">
        <v>30</v>
      </c>
      <c r="H52" s="18">
        <f>SUM(H45:H47)</f>
        <v>1.9375</v>
      </c>
      <c r="I52" s="14"/>
      <c r="J52" s="15">
        <f>SUM(E52,H52)</f>
        <v>2.2374999999999998</v>
      </c>
      <c r="K52" s="15">
        <f>IF(J52&gt;$G$3,1,(J52/$G$3))</f>
        <v>0.55937499999999996</v>
      </c>
      <c r="L52" s="15"/>
      <c r="M52" s="55" t="str">
        <f>IF(J52&gt;4,"Overloaded","OK")</f>
        <v>OK</v>
      </c>
    </row>
    <row r="53" spans="1:13" x14ac:dyDescent="0.25">
      <c r="A53" s="20" t="s">
        <v>92</v>
      </c>
      <c r="B53" t="s">
        <v>32</v>
      </c>
      <c r="C53" s="12" t="s">
        <v>109</v>
      </c>
      <c r="D53" t="s">
        <v>110</v>
      </c>
      <c r="E53" s="13">
        <v>0.25</v>
      </c>
      <c r="F53" s="12" t="s">
        <v>109</v>
      </c>
      <c r="G53" s="47" t="s">
        <v>110</v>
      </c>
      <c r="H53" s="13">
        <v>0.25</v>
      </c>
      <c r="I53" s="9"/>
      <c r="J53" s="10"/>
      <c r="K53" s="10"/>
      <c r="L53" s="10"/>
      <c r="M53" s="11"/>
    </row>
    <row r="54" spans="1:13" x14ac:dyDescent="0.25">
      <c r="A54" s="21"/>
      <c r="B54" s="13"/>
      <c r="C54" s="12" t="s">
        <v>109</v>
      </c>
      <c r="D54" t="s">
        <v>110</v>
      </c>
      <c r="E54" s="13">
        <v>0.5</v>
      </c>
      <c r="F54" s="12" t="s">
        <v>109</v>
      </c>
      <c r="G54" s="47" t="s">
        <v>110</v>
      </c>
      <c r="H54" s="13">
        <v>0.5</v>
      </c>
      <c r="I54" s="12"/>
      <c r="M54" s="13"/>
    </row>
    <row r="55" spans="1:13" x14ac:dyDescent="0.25">
      <c r="A55" s="21"/>
      <c r="B55" s="13"/>
      <c r="C55" s="12"/>
      <c r="E55" s="13"/>
      <c r="F55" s="12"/>
      <c r="H55" s="13"/>
      <c r="I55" s="12"/>
      <c r="M55" s="13"/>
    </row>
    <row r="56" spans="1:13" x14ac:dyDescent="0.25">
      <c r="A56" s="22"/>
      <c r="B56" s="16"/>
      <c r="C56" s="14"/>
      <c r="D56" s="17" t="s">
        <v>30</v>
      </c>
      <c r="E56" s="18">
        <f>SUM(E53:E55)</f>
        <v>0.75</v>
      </c>
      <c r="F56" s="19"/>
      <c r="G56" s="17" t="s">
        <v>30</v>
      </c>
      <c r="H56" s="18">
        <f>SUM(H53:H55)</f>
        <v>0.75</v>
      </c>
      <c r="I56" s="14"/>
      <c r="J56" s="15">
        <f>SUM(E56,H56)</f>
        <v>1.5</v>
      </c>
      <c r="K56" s="15">
        <f>IF(J56&gt;$G$3,1,(J56/$G$3))</f>
        <v>0.375</v>
      </c>
      <c r="L56" s="15"/>
      <c r="M56" s="55" t="str">
        <f>IF(J56&gt;4,"Overloaded","OK")</f>
        <v>OK</v>
      </c>
    </row>
    <row r="57" spans="1:13" x14ac:dyDescent="0.25">
      <c r="K57" s="39"/>
    </row>
    <row r="58" spans="1:13" x14ac:dyDescent="0.25">
      <c r="J58" s="23" t="s">
        <v>33</v>
      </c>
      <c r="K58" s="56">
        <f>SUM(K44:K57)</f>
        <v>1.45625</v>
      </c>
      <c r="M58" t="s">
        <v>72</v>
      </c>
    </row>
    <row r="59" spans="1:13" x14ac:dyDescent="0.25">
      <c r="J59" s="57" t="s">
        <v>63</v>
      </c>
      <c r="K59" s="58">
        <f>K58/4</f>
        <v>0.36406250000000001</v>
      </c>
      <c r="M59" t="s">
        <v>73</v>
      </c>
    </row>
    <row r="60" spans="1:13" x14ac:dyDescent="0.25">
      <c r="A60" t="s">
        <v>34</v>
      </c>
    </row>
    <row r="61" spans="1:13" x14ac:dyDescent="0.25">
      <c r="A61" s="20" t="s">
        <v>100</v>
      </c>
      <c r="B61" s="20" t="s">
        <v>32</v>
      </c>
      <c r="C61" s="9" t="s">
        <v>109</v>
      </c>
      <c r="D61" s="64" t="s">
        <v>110</v>
      </c>
      <c r="E61" s="11">
        <v>0.25</v>
      </c>
      <c r="F61" s="9" t="s">
        <v>109</v>
      </c>
      <c r="G61" s="64" t="s">
        <v>110</v>
      </c>
      <c r="H61" s="11">
        <v>0.25</v>
      </c>
      <c r="I61" s="9"/>
      <c r="J61" s="10"/>
      <c r="K61" s="10"/>
      <c r="L61" s="10"/>
      <c r="M61" s="11"/>
    </row>
    <row r="62" spans="1:13" x14ac:dyDescent="0.25">
      <c r="A62" s="21"/>
      <c r="B62" s="21"/>
      <c r="C62" s="12"/>
      <c r="E62" s="13"/>
      <c r="F62" s="12"/>
      <c r="H62" s="13"/>
      <c r="I62" s="12"/>
      <c r="M62" s="13"/>
    </row>
    <row r="63" spans="1:13" x14ac:dyDescent="0.25">
      <c r="A63" s="21"/>
      <c r="B63" s="21"/>
      <c r="C63" s="12"/>
      <c r="E63" s="13"/>
      <c r="F63" s="12"/>
      <c r="H63" s="13"/>
      <c r="I63" s="12"/>
      <c r="M63" s="13"/>
    </row>
    <row r="64" spans="1:13" x14ac:dyDescent="0.25">
      <c r="A64" s="22"/>
      <c r="B64" s="22"/>
      <c r="C64" s="14"/>
      <c r="D64" s="17" t="s">
        <v>30</v>
      </c>
      <c r="E64" s="18">
        <f>SUM(E61:E63)</f>
        <v>0.25</v>
      </c>
      <c r="F64" s="19"/>
      <c r="G64" s="17" t="s">
        <v>30</v>
      </c>
      <c r="H64" s="18">
        <f>SUM(H61:H63)</f>
        <v>0.25</v>
      </c>
      <c r="I64" s="14"/>
      <c r="J64" s="15">
        <f>SUM(E64,H64)</f>
        <v>0.5</v>
      </c>
      <c r="K64" s="15">
        <f>IF(J64&gt;$G$3,1,(J64/$G$3))</f>
        <v>0.125</v>
      </c>
      <c r="L64" s="15"/>
      <c r="M64" s="16" t="str">
        <f>IF(J64&gt;4,"Overloaded","OK")</f>
        <v>OK</v>
      </c>
    </row>
    <row r="65" spans="1:13" x14ac:dyDescent="0.25">
      <c r="A65" s="20" t="s">
        <v>91</v>
      </c>
      <c r="B65" t="s">
        <v>32</v>
      </c>
      <c r="C65" s="12"/>
      <c r="E65" s="13"/>
      <c r="F65" s="12"/>
      <c r="H65" s="13"/>
      <c r="I65" s="9"/>
      <c r="J65" s="10"/>
      <c r="K65" s="10"/>
      <c r="L65" s="10"/>
      <c r="M65" s="11"/>
    </row>
    <row r="66" spans="1:13" x14ac:dyDescent="0.25">
      <c r="A66" s="21"/>
      <c r="C66" s="12"/>
      <c r="E66" s="13"/>
      <c r="F66" s="47"/>
      <c r="G66" s="47"/>
      <c r="H66" s="13"/>
      <c r="I66" s="12"/>
      <c r="M66" s="13"/>
    </row>
    <row r="67" spans="1:13" x14ac:dyDescent="0.25">
      <c r="A67" s="21"/>
      <c r="B67" s="21"/>
      <c r="C67" s="12"/>
      <c r="E67" s="13"/>
      <c r="F67" s="12"/>
      <c r="H67" s="13"/>
      <c r="I67" s="12"/>
      <c r="M67" s="13"/>
    </row>
    <row r="68" spans="1:13" x14ac:dyDescent="0.25">
      <c r="A68" s="21"/>
      <c r="B68" s="21"/>
      <c r="C68" s="12"/>
      <c r="E68" s="13"/>
      <c r="F68" s="12"/>
      <c r="H68" s="13"/>
      <c r="I68" s="12"/>
      <c r="M68" s="13"/>
    </row>
    <row r="69" spans="1:13" x14ac:dyDescent="0.25">
      <c r="A69" s="22"/>
      <c r="B69" s="22"/>
      <c r="C69" s="14"/>
      <c r="D69" s="17" t="s">
        <v>30</v>
      </c>
      <c r="E69" s="18">
        <f>SUM(E65:E67)</f>
        <v>0</v>
      </c>
      <c r="F69" s="19"/>
      <c r="G69" s="17" t="s">
        <v>30</v>
      </c>
      <c r="H69" s="18">
        <f>SUM(H65:H67)</f>
        <v>0</v>
      </c>
      <c r="I69" s="14"/>
      <c r="J69" s="15">
        <f>SUM(E69,H69)</f>
        <v>0</v>
      </c>
      <c r="K69" s="15">
        <f>IF(J69&gt;$G$3,1,(J69/$G$3))</f>
        <v>0</v>
      </c>
      <c r="L69" s="15"/>
      <c r="M69" s="55" t="str">
        <f>IF(J69&gt;4,"Overloaded","OK")</f>
        <v>OK</v>
      </c>
    </row>
    <row r="70" spans="1:13" hidden="1" x14ac:dyDescent="0.25">
      <c r="B70" s="49"/>
      <c r="C70" s="49"/>
      <c r="D70" s="49"/>
      <c r="E70" s="49"/>
      <c r="F70" s="49"/>
      <c r="G70" s="49"/>
      <c r="H70" s="31"/>
      <c r="I70" s="31"/>
    </row>
    <row r="71" spans="1:13" hidden="1" x14ac:dyDescent="0.25">
      <c r="B71" s="49"/>
      <c r="C71" s="49"/>
      <c r="D71" s="49"/>
      <c r="E71" s="49"/>
      <c r="F71" s="49"/>
      <c r="G71" s="49"/>
      <c r="H71" s="31"/>
      <c r="I71" s="31"/>
    </row>
    <row r="72" spans="1:13" hidden="1" x14ac:dyDescent="0.25">
      <c r="B72" s="49"/>
      <c r="C72" s="49"/>
      <c r="D72" s="49"/>
      <c r="E72" s="49"/>
      <c r="F72" s="49"/>
      <c r="G72" s="49"/>
      <c r="H72" s="31"/>
      <c r="I72" s="31"/>
    </row>
    <row r="73" spans="1:13" hidden="1" x14ac:dyDescent="0.25">
      <c r="B73" s="49"/>
      <c r="C73" s="49"/>
      <c r="D73" s="49"/>
      <c r="E73" s="49"/>
      <c r="F73" s="49"/>
      <c r="G73" s="49"/>
      <c r="H73" s="31"/>
      <c r="I73" s="31"/>
    </row>
    <row r="74" spans="1:13" hidden="1" x14ac:dyDescent="0.25">
      <c r="B74" s="49"/>
      <c r="C74" s="49"/>
      <c r="D74" s="49"/>
      <c r="E74" s="49"/>
      <c r="F74" s="49"/>
      <c r="G74" s="49"/>
      <c r="H74" s="31"/>
      <c r="I74" s="31"/>
    </row>
    <row r="75" spans="1:13" hidden="1" x14ac:dyDescent="0.25">
      <c r="B75" s="49"/>
      <c r="C75" s="49"/>
      <c r="D75" s="49"/>
      <c r="E75" s="49"/>
      <c r="F75" s="49"/>
      <c r="G75" s="49"/>
      <c r="H75" s="31"/>
      <c r="I75" s="31"/>
    </row>
    <row r="76" spans="1:13" hidden="1" x14ac:dyDescent="0.25">
      <c r="B76" s="49"/>
      <c r="C76" s="49"/>
      <c r="D76" s="49"/>
      <c r="E76" s="49"/>
      <c r="F76" s="49"/>
      <c r="G76" s="49"/>
      <c r="H76" s="31"/>
      <c r="I76" s="31"/>
    </row>
    <row r="77" spans="1:13" hidden="1" x14ac:dyDescent="0.25">
      <c r="B77" s="49"/>
      <c r="C77" s="49"/>
      <c r="D77" s="49"/>
      <c r="E77" s="49"/>
      <c r="F77" s="49"/>
      <c r="G77" s="49"/>
      <c r="H77" s="31"/>
      <c r="I77" s="31"/>
    </row>
    <row r="78" spans="1:13" hidden="1" x14ac:dyDescent="0.25">
      <c r="B78" s="32"/>
      <c r="C78" s="32"/>
      <c r="D78" s="32"/>
      <c r="E78" s="32"/>
      <c r="F78" s="32"/>
      <c r="G78" s="32"/>
      <c r="H78" s="31"/>
      <c r="I78" s="31"/>
    </row>
    <row r="80" spans="1:13" x14ac:dyDescent="0.25">
      <c r="B80" t="s">
        <v>65</v>
      </c>
      <c r="J80" s="23" t="s">
        <v>33</v>
      </c>
      <c r="K80" s="23">
        <f>(1/4)*2</f>
        <v>0.5</v>
      </c>
      <c r="M80" t="s">
        <v>74</v>
      </c>
    </row>
    <row r="81" spans="2:13" x14ac:dyDescent="0.25">
      <c r="B81" t="s">
        <v>66</v>
      </c>
      <c r="D81">
        <v>1</v>
      </c>
      <c r="E81" t="s">
        <v>62</v>
      </c>
      <c r="J81" s="40" t="s">
        <v>63</v>
      </c>
      <c r="K81" s="40">
        <f>K80/2</f>
        <v>0.25</v>
      </c>
      <c r="M81" t="s">
        <v>75</v>
      </c>
    </row>
    <row r="82" spans="2:13" x14ac:dyDescent="0.25">
      <c r="B82" t="s">
        <v>67</v>
      </c>
      <c r="D82">
        <v>2</v>
      </c>
      <c r="E82" t="s">
        <v>64</v>
      </c>
    </row>
    <row r="83" spans="2:13" x14ac:dyDescent="0.25">
      <c r="J83" s="43"/>
      <c r="K83" s="43"/>
    </row>
    <row r="88" spans="2:13" x14ac:dyDescent="0.25">
      <c r="J88" s="43"/>
      <c r="K88" s="43"/>
    </row>
    <row r="89" spans="2:13" x14ac:dyDescent="0.25">
      <c r="J89" s="41" t="s">
        <v>63</v>
      </c>
      <c r="K89" s="41">
        <f>SUM(K36+K58)/7</f>
        <v>0.5959821428571429</v>
      </c>
      <c r="M89" t="s">
        <v>76</v>
      </c>
    </row>
    <row r="90" spans="2:13" x14ac:dyDescent="0.25">
      <c r="J90" s="43"/>
      <c r="K90" s="43"/>
    </row>
    <row r="91" spans="2:13" x14ac:dyDescent="0.25">
      <c r="J91" s="41" t="s">
        <v>63</v>
      </c>
      <c r="K91" s="41">
        <f>SUM(K36+K58+K80)/9</f>
        <v>0.51909722222222221</v>
      </c>
      <c r="M91" t="s">
        <v>77</v>
      </c>
    </row>
    <row r="92" spans="2:13" x14ac:dyDescent="0.25">
      <c r="J92" s="43"/>
      <c r="K92" s="43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CF49-20A1-44DB-982A-E64BFB97F23F}">
  <sheetPr codeName="Sheet3"/>
  <dimension ref="A1:W31"/>
  <sheetViews>
    <sheetView workbookViewId="0">
      <selection activeCell="I11" sqref="I11"/>
    </sheetView>
  </sheetViews>
  <sheetFormatPr defaultRowHeight="15" x14ac:dyDescent="0.25"/>
  <sheetData>
    <row r="1" spans="1:23" x14ac:dyDescent="0.25">
      <c r="A1" s="27" t="s">
        <v>35</v>
      </c>
    </row>
    <row r="3" spans="1:23" x14ac:dyDescent="0.25">
      <c r="A3" s="29"/>
      <c r="B3" s="29" t="s">
        <v>36</v>
      </c>
    </row>
    <row r="5" spans="1:23" x14ac:dyDescent="0.25">
      <c r="A5" s="27" t="s">
        <v>37</v>
      </c>
    </row>
    <row r="6" spans="1:23" x14ac:dyDescent="0.25">
      <c r="A6" s="27"/>
    </row>
    <row r="7" spans="1:23" x14ac:dyDescent="0.25">
      <c r="A7" s="27"/>
      <c r="B7" s="37" t="s">
        <v>38</v>
      </c>
      <c r="M7" s="37" t="s">
        <v>39</v>
      </c>
    </row>
    <row r="8" spans="1:23" x14ac:dyDescent="0.25">
      <c r="A8" s="27"/>
      <c r="B8" s="37"/>
      <c r="M8" s="37"/>
    </row>
    <row r="9" spans="1:23" x14ac:dyDescent="0.25">
      <c r="A9" s="27"/>
      <c r="B9" s="37"/>
      <c r="H9" s="36"/>
      <c r="I9" s="36" t="s">
        <v>40</v>
      </c>
      <c r="M9" s="37"/>
      <c r="V9" s="36"/>
      <c r="W9" s="36" t="s">
        <v>41</v>
      </c>
    </row>
    <row r="10" spans="1:23" x14ac:dyDescent="0.25">
      <c r="M10" s="37"/>
    </row>
    <row r="11" spans="1:23" x14ac:dyDescent="0.25">
      <c r="M11" s="37"/>
    </row>
    <row r="12" spans="1:23" x14ac:dyDescent="0.25">
      <c r="H12" s="36"/>
      <c r="M12" s="36" t="s">
        <v>42</v>
      </c>
      <c r="R12" s="36"/>
      <c r="S12" s="36" t="s">
        <v>43</v>
      </c>
    </row>
    <row r="15" spans="1:23" x14ac:dyDescent="0.25">
      <c r="M15" s="37"/>
    </row>
    <row r="16" spans="1:23" x14ac:dyDescent="0.25">
      <c r="M16" s="36" t="s">
        <v>44</v>
      </c>
      <c r="S16" t="s">
        <v>45</v>
      </c>
      <c r="U16" s="38"/>
      <c r="V16" s="38"/>
    </row>
    <row r="19" spans="1:20" x14ac:dyDescent="0.25">
      <c r="M19" s="37"/>
    </row>
    <row r="20" spans="1:20" x14ac:dyDescent="0.25">
      <c r="M20" s="36" t="s">
        <v>46</v>
      </c>
      <c r="T20" t="s">
        <v>47</v>
      </c>
    </row>
    <row r="23" spans="1:20" x14ac:dyDescent="0.25">
      <c r="A23" s="27" t="s">
        <v>48</v>
      </c>
    </row>
    <row r="24" spans="1:20" x14ac:dyDescent="0.25">
      <c r="A24" s="27"/>
    </row>
    <row r="25" spans="1:20" x14ac:dyDescent="0.25">
      <c r="B25" s="37" t="s">
        <v>38</v>
      </c>
      <c r="M25" s="37" t="s">
        <v>39</v>
      </c>
    </row>
    <row r="26" spans="1:20" x14ac:dyDescent="0.25">
      <c r="J26" t="s">
        <v>49</v>
      </c>
    </row>
    <row r="27" spans="1:20" x14ac:dyDescent="0.25">
      <c r="F27" s="36"/>
      <c r="G27" s="36" t="s">
        <v>50</v>
      </c>
    </row>
    <row r="28" spans="1:20" x14ac:dyDescent="0.25">
      <c r="R28" t="s">
        <v>60</v>
      </c>
    </row>
    <row r="31" spans="1:20" x14ac:dyDescent="0.25">
      <c r="O31" t="s">
        <v>59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D596-9137-4164-82FC-3AC67D8E19AE}">
  <dimension ref="A1:F9"/>
  <sheetViews>
    <sheetView zoomScale="175" zoomScaleNormal="175" workbookViewId="0">
      <selection activeCell="A6" sqref="A6"/>
    </sheetView>
  </sheetViews>
  <sheetFormatPr defaultRowHeight="23.25" x14ac:dyDescent="0.5"/>
  <cols>
    <col min="1" max="1" width="25.42578125" style="44" customWidth="1"/>
    <col min="2" max="3" width="9.140625" style="44"/>
    <col min="4" max="4" width="14.42578125" style="44" customWidth="1"/>
    <col min="5" max="5" width="9.140625" style="44"/>
    <col min="6" max="6" width="25.7109375" style="44" customWidth="1"/>
    <col min="7" max="16384" width="9.140625" style="44"/>
  </cols>
  <sheetData>
    <row r="1" spans="1:6" x14ac:dyDescent="0.5">
      <c r="A1" s="44" t="s">
        <v>90</v>
      </c>
    </row>
    <row r="2" spans="1:6" x14ac:dyDescent="0.5">
      <c r="A2" s="59" t="s">
        <v>78</v>
      </c>
      <c r="B2" s="59" t="s">
        <v>79</v>
      </c>
      <c r="C2" s="59" t="s">
        <v>80</v>
      </c>
      <c r="D2" s="59" t="s">
        <v>81</v>
      </c>
      <c r="E2" s="59"/>
      <c r="F2" s="60" t="s">
        <v>84</v>
      </c>
    </row>
    <row r="3" spans="1:6" x14ac:dyDescent="0.5">
      <c r="A3" s="59"/>
      <c r="B3" s="59"/>
      <c r="C3" s="59"/>
      <c r="D3" s="45" t="s">
        <v>82</v>
      </c>
      <c r="E3" s="45" t="s">
        <v>83</v>
      </c>
      <c r="F3" s="61"/>
    </row>
    <row r="4" spans="1:6" x14ac:dyDescent="0.5">
      <c r="A4" s="45" t="s">
        <v>85</v>
      </c>
      <c r="B4" s="45"/>
      <c r="C4" s="45"/>
      <c r="D4" s="45"/>
      <c r="E4" s="45"/>
      <c r="F4" s="45"/>
    </row>
    <row r="5" spans="1:6" x14ac:dyDescent="0.5">
      <c r="A5" s="45" t="s">
        <v>86</v>
      </c>
      <c r="B5" s="45"/>
      <c r="C5" s="45"/>
      <c r="D5" s="45"/>
      <c r="E5" s="45"/>
      <c r="F5" s="45"/>
    </row>
    <row r="6" spans="1:6" x14ac:dyDescent="0.5">
      <c r="A6" s="45" t="s">
        <v>87</v>
      </c>
      <c r="B6" s="45"/>
      <c r="C6" s="45"/>
      <c r="D6" s="45"/>
      <c r="E6" s="45"/>
      <c r="F6" s="45"/>
    </row>
    <row r="7" spans="1:6" x14ac:dyDescent="0.5">
      <c r="A7" s="45" t="s">
        <v>88</v>
      </c>
      <c r="B7" s="45"/>
      <c r="C7" s="45"/>
      <c r="D7" s="45"/>
      <c r="E7" s="45"/>
      <c r="F7" s="45"/>
    </row>
    <row r="8" spans="1:6" x14ac:dyDescent="0.5">
      <c r="A8" s="45" t="s">
        <v>89</v>
      </c>
      <c r="B8" s="45"/>
      <c r="C8" s="45"/>
      <c r="D8" s="45"/>
      <c r="E8" s="45"/>
      <c r="F8" s="45"/>
    </row>
    <row r="9" spans="1:6" x14ac:dyDescent="0.5">
      <c r="A9" s="46" t="s">
        <v>81</v>
      </c>
      <c r="B9" s="46"/>
      <c r="C9" s="46"/>
      <c r="D9" s="46"/>
      <c r="E9" s="46"/>
      <c r="F9" s="46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แนวทางข้อตกลงม.แม่โจ้</vt:lpstr>
      <vt:lpstr>วิธีการคำนวณ </vt:lpstr>
      <vt:lpstr>สูตรการคำนวณ</vt:lpstr>
      <vt:lpstr>ตารางแสดงผล</vt:lpstr>
      <vt:lpstr>แนวทางข้อตกลงม.แม่โจ้!OLE_LINK1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DELL</cp:lastModifiedBy>
  <cp:revision/>
  <dcterms:created xsi:type="dcterms:W3CDTF">2019-12-26T04:21:03Z</dcterms:created>
  <dcterms:modified xsi:type="dcterms:W3CDTF">2023-05-01T09:14:41Z</dcterms:modified>
  <cp:category/>
  <cp:contentStatus/>
</cp:coreProperties>
</file>