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FTE\"/>
    </mc:Choice>
  </mc:AlternateContent>
  <xr:revisionPtr revIDLastSave="0" documentId="13_ncr:1_{7EC32A1B-382B-4EFB-B3E4-119BB414D7EE}" xr6:coauthVersionLast="36" xr6:coauthVersionMax="47" xr10:uidLastSave="{00000000-0000-0000-0000-000000000000}"/>
  <bookViews>
    <workbookView xWindow="0" yWindow="0" windowWidth="11490" windowHeight="4470" activeTab="2" xr2:uid="{00000000-000D-0000-FFFF-FFFF00000000}"/>
  </bookViews>
  <sheets>
    <sheet name="แนวทาง-แม่โจ้" sheetId="4" r:id="rId1"/>
    <sheet name="แนวทาง-คณะ" sheetId="6" r:id="rId2"/>
    <sheet name="วิธีการคำนวณ-TOBIZ" sheetId="2" r:id="rId3"/>
    <sheet name="สูตรการคำนวณ" sheetId="5" r:id="rId4"/>
  </sheets>
  <definedNames>
    <definedName name="OLE_LINK1" localSheetId="0">'แนวทาง-แม่โจ้'!$A$8</definedName>
  </definedNames>
  <calcPr calcId="191028"/>
</workbook>
</file>

<file path=xl/calcChain.xml><?xml version="1.0" encoding="utf-8"?>
<calcChain xmlns="http://schemas.openxmlformats.org/spreadsheetml/2006/main">
  <c r="K105" i="2" l="1"/>
  <c r="K103" i="2"/>
  <c r="K35" i="2" l="1"/>
  <c r="K100" i="2"/>
  <c r="K99" i="2"/>
  <c r="K83" i="2"/>
  <c r="K84" i="2" s="1"/>
  <c r="K51" i="2"/>
  <c r="K52" i="2"/>
  <c r="K88" i="2" l="1"/>
  <c r="C98" i="2"/>
  <c r="H81" i="2"/>
  <c r="E81" i="2"/>
  <c r="J81" i="2" s="1"/>
  <c r="H77" i="2"/>
  <c r="E77" i="2"/>
  <c r="J77" i="2" s="1"/>
  <c r="M77" i="2" s="1"/>
  <c r="H73" i="2"/>
  <c r="E73" i="2"/>
  <c r="J73" i="2" s="1"/>
  <c r="M81" i="2" l="1"/>
  <c r="K81" i="2"/>
  <c r="K77" i="2"/>
  <c r="M73" i="2"/>
  <c r="K73" i="2"/>
  <c r="H34" i="2"/>
  <c r="N4" i="2" l="1"/>
  <c r="H61" i="2"/>
  <c r="H20" i="2"/>
  <c r="H65" i="2"/>
  <c r="E65" i="2"/>
  <c r="H45" i="2"/>
  <c r="E45" i="2"/>
  <c r="H69" i="2"/>
  <c r="E69" i="2"/>
  <c r="E61" i="2"/>
  <c r="H57" i="2"/>
  <c r="E57" i="2"/>
  <c r="J65" i="2" l="1"/>
  <c r="M65" i="2" s="1"/>
  <c r="J45" i="2"/>
  <c r="K45" i="2" s="1"/>
  <c r="J69" i="2"/>
  <c r="J57" i="2"/>
  <c r="J61" i="2"/>
  <c r="K65" i="2" l="1"/>
  <c r="M61" i="2"/>
  <c r="M69" i="2"/>
  <c r="M57" i="2"/>
  <c r="M45" i="2"/>
  <c r="K69" i="2"/>
  <c r="K57" i="2"/>
  <c r="K61" i="2"/>
  <c r="H49" i="2"/>
  <c r="E49" i="2"/>
  <c r="H41" i="2"/>
  <c r="E41" i="2"/>
  <c r="E34" i="2"/>
  <c r="H29" i="2"/>
  <c r="E29" i="2"/>
  <c r="H24" i="2"/>
  <c r="E24" i="2"/>
  <c r="E20" i="2"/>
  <c r="H14" i="2"/>
  <c r="E14" i="2"/>
  <c r="J14" i="2" s="1"/>
  <c r="K13" i="2" s="1"/>
  <c r="J49" i="2" l="1"/>
  <c r="J34" i="2"/>
  <c r="J20" i="2"/>
  <c r="K19" i="2" s="1"/>
  <c r="J24" i="2"/>
  <c r="J29" i="2"/>
  <c r="K28" i="2" s="1"/>
  <c r="J41" i="2"/>
  <c r="M14" i="2"/>
  <c r="K14" i="2"/>
  <c r="K36" i="2" l="1"/>
  <c r="K34" i="2"/>
  <c r="K33" i="2"/>
  <c r="K41" i="2"/>
  <c r="K29" i="2"/>
  <c r="M24" i="2"/>
  <c r="M49" i="2"/>
  <c r="K49" i="2"/>
  <c r="M34" i="2"/>
  <c r="K24" i="2"/>
  <c r="M20" i="2"/>
  <c r="K20" i="2"/>
  <c r="M41" i="2"/>
  <c r="M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P_MOLL</author>
  </authors>
  <commentList>
    <comment ref="C10" authorId="0" shapeId="0" xr:uid="{00000000-0006-0000-0200-000001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00000000-0006-0000-0200-000003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2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36" authorId="1" shapeId="0" xr:uid="{6DBA4EB3-711D-408E-ACA8-12926C0F2CFC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2" authorId="1" shapeId="0" xr:uid="{29A5B416-4560-4AF8-AAA6-700D26979193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4" authorId="1" shapeId="0" xr:uid="{39770BFA-F06F-41FD-B0B6-E9837B54B00F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99" authorId="0" shapeId="0" xr:uid="{3D41FAE9-556B-4031-871E-D7E40DAC2465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0" authorId="1" shapeId="0" xr:uid="{54B2C8E9-D11E-4419-956F-1026270E6BD5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3" authorId="1" shapeId="0" xr:uid="{3DB5BAA5-0923-404B-9F25-2082957EEDE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5" authorId="1" shapeId="0" xr:uid="{F5C1F682-3956-4C58-860C-E0462671996C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<sst xmlns="http://schemas.openxmlformats.org/spreadsheetml/2006/main" count="309" uniqueCount="208">
  <si>
    <t xml:space="preserve">1. การคำนวณค่า FTE of student ในปัจจุบันกำหนดให้นักศึกษา 1 คน คิดเป็น 1 FTE </t>
  </si>
  <si>
    <t>2. อาจารย์ที่นำมาคิด FTE of Academic staff คือ อาจารย์ผู้รับผิดชอบหลักสูตร และอาจารย์ประจำหลักสูตรตาม มคอ.2 และหรืออาจารย์ที่ได้รับการแต่งตั้งให้ดำรงอาจารย์ประจำหลักสูตรเพิ่มเติม</t>
  </si>
  <si>
    <t xml:space="preserve">    (ไม่นับรายวิชาศึกษาทั่วไป (GE) แต่ทั้งนี้หากหลักสูตรต้องการคำนวณและวิเคราะห์สัดส่วนของรายวิชาศึกษาทั่วไปด้วยก็สามารถกระทำได้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</si>
  <si>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 xml:space="preserve">3.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</si>
  <si>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4. ภาคการศึกษาที่นำมาคิด FTE กำหนดให้เป็นภาคการศึกษาที่ 1 และ 2 ภาคฤดูร้อนไม่นำมาคำนวณ</t>
  </si>
  <si>
    <t xml:space="preserve">5.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</si>
  <si>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6. กำหนดการคิดภาระงานสอนจริงในรายวิชาที่จะนำไปใช้ในการคำนวณ ดังนี้</t>
  </si>
  <si>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</si>
  <si>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</si>
  <si>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</si>
  <si>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</si>
  <si>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</si>
  <si>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</si>
  <si>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</si>
  <si>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</si>
  <si>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</si>
  <si>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7.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</si>
  <si>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</si>
  <si>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</si>
  <si>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</si>
  <si>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8. การคำนวณ FTE of student, FTE of academic staff และ Staff-to-student Ratio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</t>
  </si>
  <si>
    <t xml:space="preserve">   ในการปฏิบัติงานจริงของแต่ละหลักสูตร โดยหลักสูตรจะประสานเพื่อขอข้อมูลพื้นฐานจากสำนักบริหารและพัฒนาวิชาการ ทั้งนี้ หากหลักสูตรดำเนินการคำนวณแล้วพบปัญหาหรือติดขัดประการใดให้นำเสนอเข้าที่ประชุมพิจารณาร่วมกันต่อไป</t>
  </si>
  <si>
    <t xml:space="preserve">9. เพื่อให้เกิดความเข้าใจไปในทิศทางเดียวกัน การคำนวณ FTEs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</si>
  <si>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ลำดับ</t>
  </si>
  <si>
    <t>วิชา</t>
  </si>
  <si>
    <t>จำนวนหน่วยกิต</t>
  </si>
  <si>
    <t>(บรรยาย-ปฏิบัติ-ศึกษาด้วยตนเอง)</t>
  </si>
  <si>
    <t>นับเป็นค่า FTE (Classes)</t>
  </si>
  <si>
    <t>หมายเหตุ</t>
  </si>
  <si>
    <t>รายวิชาบรรยาย</t>
  </si>
  <si>
    <t>3-0-6</t>
  </si>
  <si>
    <t>รายวิชาบรรยาย+ปฏิบัติ</t>
  </si>
  <si>
    <t>2-2-5</t>
  </si>
  <si>
    <t>รายวิชาที่เน้นการปฏิบัติ</t>
  </si>
  <si>
    <t>1-4-4</t>
  </si>
  <si>
    <t xml:space="preserve">รายวิชาสัมมนาตรี โท เอก </t>
  </si>
  <si>
    <t>0-2-1</t>
  </si>
  <si>
    <t>พท 497 สหกิจศึกษา TOBIZ</t>
  </si>
  <si>
    <t>0-270-0</t>
  </si>
  <si>
    <t xml:space="preserve"> แบ่งภาระงานโดยหาร 5 คน ของอาจารย์ผู้รับผิดชอบหลักสูตร</t>
  </si>
  <si>
    <t>พท 497 สหกิจศึกษา TD</t>
  </si>
  <si>
    <t>ไม่น้อยกว่า 16 สัปดาห์</t>
  </si>
  <si>
    <t>อาจารย์ผู้รับผิดชอบหลัก 75% และ หารให้อาจารย์อีก 25% (อ.ฝน อ.ปอ อ.อุ๊ อ.พิรุฬ อ.อั้น อ.โอ๊ต อ.แอ้ม และอ.กอล์ฟ)</t>
  </si>
  <si>
    <t xml:space="preserve">พท 498 </t>
  </si>
  <si>
    <t>คิดตามสัดส่วน อาจารย์ผู้รับผิดชอบหลัก(อ.วลัยลดา) 75% และ หารให้อาจารย์อีก 25% (อ.ฝน อ.ปอ อ.อุ๊ อ.พิรุฬ อ.อั้น อ.โอ๊ต อ.แอ้ม และอ.กอล์ฟ)</t>
  </si>
  <si>
    <t>พท 499</t>
  </si>
  <si>
    <t>กรณีมีนักศึกษาไปต่างประเทศ คิดตามสัดส่วน อาจารย์ผู้รับผิดชอบหลัก(อ.วินิตรา) 75% และ หารให้อาจารย์อีก 25% (อ.ฝน อ.ตาล อ.อุ๊)</t>
  </si>
  <si>
    <t>วิทยานิพนธ์</t>
  </si>
  <si>
    <t>0-18-0</t>
  </si>
  <si>
    <t>2*</t>
  </si>
  <si>
    <t>คิดตามสัดส่วน อาจารย์ที่ปรึกษาหลัก 50% อาจารย์ที่ปรึกษาร่วม 25%</t>
  </si>
  <si>
    <t>ดุษฎีนิพนธ์</t>
  </si>
  <si>
    <t>0-36-0</t>
  </si>
  <si>
    <t>4*</t>
  </si>
  <si>
    <t xml:space="preserve"> คิดตามสัดส่วน อาจารย์ที่ปรึกษาหลัก 50% อาจารย์ที่ปรึกษาร่วม 25%</t>
  </si>
  <si>
    <t>หมายเหตุ * คือการคิดค่า FTE ตามหน่วยกิต</t>
  </si>
  <si>
    <t>การคิด FTE ของอาจารย์รายบุคคล</t>
  </si>
  <si>
    <t>หลักสูตรปริญญาตรี สาขาวิชาการจัดการธุรกิจท่องเที่ยวและบริการ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</si>
  <si>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</si>
  <si>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</si>
  <si>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</si>
  <si>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</si>
  <si>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</si>
  <si>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</si>
  <si>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</si>
  <si>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</si>
  <si>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</si>
  <si>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</si>
  <si>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</si>
  <si>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</si>
  <si>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</si>
  <si>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</si>
  <si>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</si>
  <si>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</si>
  <si>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</si>
  <si>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</si>
  <si>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 xml:space="preserve">ผศ.รักธิดา </t>
  </si>
  <si>
    <t>PAS</t>
  </si>
  <si>
    <t>Total classes</t>
  </si>
  <si>
    <t>อ.ดร.ปานแพร</t>
  </si>
  <si>
    <t>อ.ดร.อรจนา</t>
  </si>
  <si>
    <t>อ.ดร.อรุณโรจน์</t>
  </si>
  <si>
    <t>อ.ดร.สวิชญา</t>
  </si>
  <si>
    <t>อาจารย์ในคณะ (อาจารย์นอกหลักสูตร)</t>
  </si>
  <si>
    <t>FAS</t>
  </si>
  <si>
    <t>อ.ดร.วลัยลดา</t>
  </si>
  <si>
    <t>อ.ดร.กวินรัตน์</t>
  </si>
  <si>
    <t xml:space="preserve">อาจารย์นอกคณะ </t>
  </si>
  <si>
    <t>ผศ.ดร.ศิวรัตน์</t>
  </si>
  <si>
    <t>อ.พิรานันท์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</si>
  <si>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</si>
  <si>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</si>
  <si>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</si>
  <si>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</si>
  <si>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</si>
  <si>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</si>
  <si>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</si>
  <si>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Year 4</t>
  </si>
  <si>
    <t>Total FTE อาจารย์นอกคณะ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</si>
  <si>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</si>
  <si>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</si>
  <si>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</si>
  <si>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</si>
  <si>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</si>
  <si>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กำหนดให้นักศึกษา 1 คน คิดเป็น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</si>
  <si>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</si>
  <si>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</si>
  <si>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</si>
  <si>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</si>
  <si>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</si>
  <si>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</si>
  <si>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</si>
  <si>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</si>
  <si>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</si>
  <si>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</si>
  <si>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</si>
  <si>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</si>
  <si>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</si>
  <si>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</si>
  <si>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 xml:space="preserve">    = FTEs อาจารย์ผู้สอนในหลักสูตร</t>
  </si>
  <si>
    <t xml:space="preserve"> = 0.95  FTEs อาจารย์ผู้สอนในหลักสูตร</t>
  </si>
  <si>
    <t>3. การคิดภาระงานเรียน (FTE) ของนักศึกษาในหลักสูตร</t>
  </si>
  <si>
    <t>จำนวนนักศึกษาทุกชั้นปีของหลักสูตร =  FTE นักศึกษาในหลักสูตร</t>
  </si>
  <si>
    <t>จำนวนนักศึกษาขั้นปีที่ 1 + จำนวนนักศึกษาขั้นปีที่ 2 + จำนวนนักศึกษาชั้นปีที่ 3 + จำนวนนักศึกษาชั้นปี... = FTE นักศึกษาในหลักสูตร</t>
  </si>
  <si>
    <t>5+4+3+1  =  13 FTEs นักศึกษาในหลักสูตร</t>
  </si>
  <si>
    <t>4. การคิดสัดส่วนนักศึกษาในหลักสูตรต่ออาจารย์ในหลักสูตร</t>
  </si>
  <si>
    <t xml:space="preserve">          =  สัดส่วนนักศึกษาในหลักสูตรต่อจำนวนอาจารย์ในหลักสูตร</t>
  </si>
  <si>
    <t xml:space="preserve"> = 13.68  สัดส่วนนักศึกษาในหลักสูตรต่ออาจารย์ในหลักสูตร</t>
  </si>
  <si>
    <t>นวัตกรรมและเทคโนโลยีในอุตสาหกรรมการท่องเที่ยวและบริการ</t>
  </si>
  <si>
    <t>พฤติกรรมผู้บริโภคทางการท่องเที่ยวและบริการ</t>
  </si>
  <si>
    <t>การจัดการและการปฏิบัติงานโรงแรม</t>
  </si>
  <si>
    <t>ผศ.ดร.ฉัตร</t>
  </si>
  <si>
    <t>การสร้างสรรค์นวัตกรรมธุรกิจการท่องเที่ยวและบริการ</t>
  </si>
  <si>
    <t>ธุรกิจการบินและการออกบัตรโดยสาร</t>
  </si>
  <si>
    <t>ธท201</t>
  </si>
  <si>
    <t>อ.จำเริญ</t>
  </si>
  <si>
    <t>การจัดการโลจิสติกส์และโซ่อุปทานทางการท่องเที่ยว</t>
  </si>
  <si>
    <t>ธท231</t>
  </si>
  <si>
    <t>ประวัติศาสตร์และมรดกทางวัฒนธรรมไทย</t>
  </si>
  <si>
    <t>ธท233</t>
  </si>
  <si>
    <t>สถานที่ท่องเที่ยวสำคัญของโลก</t>
  </si>
  <si>
    <t>ธท234</t>
  </si>
  <si>
    <t xml:space="preserve">	เศรษฐศาสตร์การท่องเที่ยว</t>
  </si>
  <si>
    <t>ธท311</t>
  </si>
  <si>
    <t>การเป็นผู้ประกอบการในธุรกิจการท่องเที่ยวและการบริการ</t>
  </si>
  <si>
    <t>ธท331</t>
  </si>
  <si>
    <t>การออกแบบและวางแผนการจัดนำเที่ยว</t>
  </si>
  <si>
    <t>ธท333</t>
  </si>
  <si>
    <t>อ.อรชุดา</t>
  </si>
  <si>
    <t xml:space="preserve">	การดำเนินงานบริษัทนำเที่ยวและตัวแทนจัดจำหน่ายระหว่างประเทศ</t>
  </si>
  <si>
    <t>ธท334</t>
  </si>
  <si>
    <t>สัมมนาทางอุตสาหกรรมการท่องเที่ยวและการบริการ</t>
  </si>
  <si>
    <t>ธท430</t>
  </si>
  <si>
    <t>หลักการมัคคุเทศก์และผู้นำเที่ยวมืออาชีพ</t>
  </si>
  <si>
    <t xml:space="preserve">อ.ดร.จักรพงษ์ </t>
  </si>
  <si>
    <t>การเป็นผู้ประกอบการเบื้องต้น</t>
  </si>
  <si>
    <t>การจัดการทรัพยากรมนุษย์ในอุตสาหกรรมการท่องเที่ยวและบริการ</t>
  </si>
  <si>
    <t>ระบบขนส่งทางธุรกิจการท่องเที่ยวและบริการ</t>
  </si>
  <si>
    <t>การตลาดเพื่อธุรกิจการท่องเที่ยวและบริการ</t>
  </si>
  <si>
    <t>การจัดการและการดำเนินงานอาหารและเครื่องดื่ม</t>
  </si>
  <si>
    <t xml:space="preserve">ผศ.ดร.กฤษณะ ลาน้ำเที่ยง </t>
  </si>
  <si>
    <t>สถิติทั่วไปสำหรับธุรกิจการท่องเที่ยวและบริการ</t>
  </si>
  <si>
    <t>ระเบียบวิธีวิจัยทางธุรกิจการท่องเที่ยวและการบริการ</t>
  </si>
  <si>
    <t>ธท310</t>
  </si>
  <si>
    <t>การบัญชีเพื่อการจัดการธุรกิจท่องเที่ยวและการบริการ</t>
  </si>
  <si>
    <t>ธท330</t>
  </si>
  <si>
    <t>อ.ดร.วุฒิพงษ์</t>
  </si>
  <si>
    <t>การจัดการเชิงกลยุทธ์ในอุตสาหกรรมการท่องเที่ยวและการบริการ</t>
  </si>
  <si>
    <t>ธท332</t>
  </si>
  <si>
    <t>การจัดการธุรกิจไมซ์และกิจกรรมพิเศษ</t>
  </si>
  <si>
    <t>ธท350</t>
  </si>
  <si>
    <t>สหกิจศึกษา</t>
  </si>
  <si>
    <t>พท497</t>
  </si>
  <si>
    <t>การเรียนรู้อิสระ</t>
  </si>
  <si>
    <t>พท498</t>
  </si>
  <si>
    <t>อารยธรรมและโลกสมัยใหม่</t>
  </si>
  <si>
    <t>ประวัติศาสตร์และพัฒนาการของล้านนา</t>
  </si>
  <si>
    <t>ภาษาไทยเพื่อกิจธุระยุคดิจิทัล</t>
  </si>
  <si>
    <t>ภาษาอังกฤษในชีวิตประจําวัน</t>
  </si>
  <si>
    <t>ภาษาอังกฤษเบื้องต้นสำหรับธุรกิจ Startup</t>
  </si>
  <si>
    <t>การตัดสินใจในครับผชีวิตประจำวัน</t>
  </si>
  <si>
    <t>ความฉลาดรู้ด้านวิทยาศาสตร์สำหรับโลกสมัยใหม่</t>
  </si>
  <si>
    <t>ทักษะภาษาอังกฤษสำหรับศตวรรษที่ 21</t>
  </si>
  <si>
    <t>เศรษฐศาสตร์เพื่อชีวิตประจำวันและการประกอบการ</t>
  </si>
  <si>
    <t>การเป็นผู้ประกอบการ</t>
  </si>
  <si>
    <t>ภาษาอังกฤษสำหรับการท่องเที่ยวสมัยใหม่</t>
  </si>
  <si>
    <t>ภาษาญี่ปุ่นเบื้องต้น 1</t>
  </si>
  <si>
    <t>ภาษาจีนขั้นต้น 1</t>
  </si>
  <si>
    <t>ภาษาญี่ปุ่นเบื้องต้น 2</t>
  </si>
  <si>
    <t>ภาษาจีนขั้นต้น 2</t>
  </si>
  <si>
    <t>การพัฒนาทักษะภาษาอังกฤษ 2</t>
  </si>
  <si>
    <t>ภาษาญี่ปุ่นเพื่อการสนทนาและการสื่อสาร 1</t>
  </si>
  <si>
    <t>ภาษาจีนเพื่อการสนทนาและการสื่อสาร 1</t>
  </si>
  <si>
    <t>ภาษาญี่ปุ่นเพื่อการสนทนาและการสื่อสาร 2</t>
  </si>
  <si>
    <t>ภาษาจีนเพื่อการสนทนาและการสื่อสาร 2</t>
  </si>
  <si>
    <t>ภาษาญี่ปุ่นเพื่อการท่องเที่ยว 1</t>
  </si>
  <si>
    <t>ภาษาจีนเพื่อการท่องเที่ยว 1</t>
  </si>
  <si>
    <t>(FTE รวมของอาจารย์สอน สังกัดในหลักสูตรและคณะ)</t>
  </si>
  <si>
    <t>เฉลี่ย FTE</t>
  </si>
  <si>
    <t>(FTE เฉลี่ยของอาจารย์สอน สังกัดในหลักสูตรและคณะ)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</si>
  <si>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</si>
  <si>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</si>
  <si>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(FTE รวมของอาจารย์สอน สังกัดนอกหลักสูตร นอกคณะ)</t>
  </si>
  <si>
    <t>(FTE เฉลี่ยของอาจารย์สอน สังกัดนอกหลักสูตร นอกคณะ)</t>
  </si>
  <si>
    <t>(FTE รวมของอาจารย์สอน สังกัดนอกคณะ)</t>
  </si>
  <si>
    <t>(FTE เฉลี่ยของอาจารย์สอน สังกัดนอกคณะ)</t>
  </si>
  <si>
    <t>ของอาจารย์สอน ในคณะ</t>
  </si>
  <si>
    <t>ของอาจารย์สอน ทั้งหมดของหลักสูตร (ในคณะ+นอกคณะ)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</si>
</sst>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5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vertical="top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6" borderId="1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2" fontId="0" fillId="0" borderId="10" xfId="0" applyNumberFormat="1" applyBorder="1"/>
    <xf numFmtId="0" fontId="0" fillId="0" borderId="2" xfId="0" applyBorder="1" applyAlignment="1">
      <alignment horizontal="right"/>
    </xf>
    <xf numFmtId="0" fontId="0" fillId="7" borderId="6" xfId="0" applyFill="1" applyBorder="1"/>
    <xf numFmtId="0" fontId="1" fillId="3" borderId="0" xfId="0" applyFont="1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4" fillId="3" borderId="0" xfId="0" applyFont="1" applyFill="1"/>
    <xf numFmtId="0" fontId="0" fillId="3" borderId="0" xfId="0" applyFill="1" applyAlignment="1">
      <alignment horizontal="center"/>
    </xf>
    <xf numFmtId="47" fontId="0" fillId="0" borderId="0" xfId="0" quotePrefix="1" applyNumberFormat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Fill="1" applyBorder="1"/>
    <xf numFmtId="0" fontId="0" fillId="0" borderId="0" xfId="0" applyFill="1"/>
    <xf numFmtId="1" fontId="0" fillId="0" borderId="10" xfId="0" applyNumberFormat="1" applyBorder="1"/>
    <xf numFmtId="1" fontId="0" fillId="0" borderId="3" xfId="0" applyNumberFormat="1" applyBorder="1"/>
    <xf numFmtId="0" fontId="0" fillId="0" borderId="16" xfId="0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0" fillId="8" borderId="6" xfId="0" applyFill="1" applyBorder="1"/>
    <xf numFmtId="0" fontId="15" fillId="8" borderId="0" xfId="0" applyFont="1" applyFill="1"/>
    <xf numFmtId="0" fontId="15" fillId="0" borderId="0" xfId="0" applyFont="1" applyFill="1"/>
    <xf numFmtId="0" fontId="1" fillId="0" borderId="0" xfId="0" applyFont="1" applyFill="1"/>
    <xf numFmtId="47" fontId="0" fillId="0" borderId="0" xfId="0" quotePrefix="1" applyNumberFormat="1" applyFill="1"/>
    <xf numFmtId="0" fontId="15" fillId="9" borderId="0" xfId="0" applyFont="1" applyFill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8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23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26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11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15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19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27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8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30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0</xdr:col>
      <xdr:colOff>647700</xdr:colOff>
      <xdr:row>45</xdr:row>
      <xdr:rowOff>95250</xdr:rowOff>
    </xdr:from>
    <xdr:ext cx="1835054" cy="3652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นักศึกษาในหลักสูตร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อาจารย์ผู้สอนในหลักสูตร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นักศึกษาในหลักสูตร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)/(𝐹𝑇𝐸𝑠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อาจารย์ผู้สอนในหลักสูตร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46</xdr:row>
      <xdr:rowOff>152400</xdr:rowOff>
    </xdr:from>
    <xdr:ext cx="307328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13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95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b="0" i="0">
                  <a:latin typeface="Cambria Math" panose="02040503050406030204" pitchFamily="18" charset="0"/>
                </a:rPr>
                <a:t>13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th-TH" sz="1100" b="0" i="0">
                  <a:latin typeface="Cambria Math" panose="02040503050406030204" pitchFamily="18" charset="0"/>
                </a:rPr>
                <a:t>0.95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22</xdr:row>
      <xdr:rowOff>0</xdr:rowOff>
    </xdr:from>
    <xdr:to>
      <xdr:col>12</xdr:col>
      <xdr:colOff>209550</xdr:colOff>
      <xdr:row>24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32</xdr:row>
      <xdr:rowOff>133350</xdr:rowOff>
    </xdr:from>
    <xdr:to>
      <xdr:col>11</xdr:col>
      <xdr:colOff>628650</xdr:colOff>
      <xdr:row>44</xdr:row>
      <xdr:rowOff>152400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9679EEB-6A93-46E5-988B-6E7ECAC5855D}"/>
            </a:ext>
          </a:extLst>
        </xdr:cNvPr>
        <xdr:cNvCxnSpPr/>
      </xdr:nvCxnSpPr>
      <xdr:spPr>
        <a:xfrm>
          <a:off x="8172450" y="5924550"/>
          <a:ext cx="0" cy="219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41</xdr:row>
      <xdr:rowOff>123825</xdr:rowOff>
    </xdr:from>
    <xdr:to>
      <xdr:col>12</xdr:col>
      <xdr:colOff>304800</xdr:colOff>
      <xdr:row>44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656745E-82A5-4B7F-B9FF-8F6A239EB919}"/>
            </a:ext>
          </a:extLst>
        </xdr:cNvPr>
        <xdr:cNvCxnSpPr/>
      </xdr:nvCxnSpPr>
      <xdr:spPr>
        <a:xfrm>
          <a:off x="8534400" y="75438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zoomScale="90" zoomScaleNormal="90" workbookViewId="0">
      <selection activeCell="L2" sqref="L2"/>
    </sheetView>
  </sheetViews>
  <sheetFormatPr defaultColWidth="9" defaultRowHeight="15.75" x14ac:dyDescent="0.25"/>
  <cols>
    <col min="1" max="4" width="9" style="28"/>
    <col min="5" max="5" width="15.140625" style="28" customWidth="1"/>
    <col min="6" max="16384" width="9" style="28"/>
  </cols>
  <sheetData>
    <row r="1" spans="1:6" x14ac:dyDescent="0.25">
      <c r="A1" s="28" t="s">
        <v>0</v>
      </c>
    </row>
    <row r="2" spans="1:6" x14ac:dyDescent="0.25">
      <c r="A2" s="28" t="s">
        <v>1</v>
      </c>
    </row>
    <row r="3" spans="1:6" x14ac:dyDescent="0.25">
      <c r="A3" s="28" t="s">
        <v>2</v>
      </c>
    </row>
    <row r="4" spans="1:6" x14ac:dyDescent="0.25">
      <c r="A4" s="28" t="s">
        <v>3</v>
      </c>
    </row>
    <row r="5" spans="1:6" x14ac:dyDescent="0.25">
      <c r="A5" s="28" t="s">
        <v>4</v>
      </c>
    </row>
    <row r="6" spans="1:6" x14ac:dyDescent="0.25">
      <c r="A6" s="28" t="s">
        <v>5</v>
      </c>
    </row>
    <row r="7" spans="1:6" x14ac:dyDescent="0.25">
      <c r="A7" s="28" t="s">
        <v>6</v>
      </c>
    </row>
    <row r="8" spans="1:6" x14ac:dyDescent="0.25">
      <c r="C8" s="35" t="s">
        <v>7</v>
      </c>
      <c r="F8" s="28" t="s">
        <v>8</v>
      </c>
    </row>
    <row r="9" spans="1:6" x14ac:dyDescent="0.25">
      <c r="C9" s="35" t="s">
        <v>9</v>
      </c>
      <c r="F9" s="28" t="s">
        <v>8</v>
      </c>
    </row>
    <row r="10" spans="1:6" x14ac:dyDescent="0.25">
      <c r="C10" s="35" t="s">
        <v>10</v>
      </c>
      <c r="F10" s="28" t="s">
        <v>11</v>
      </c>
    </row>
    <row r="11" spans="1:6" x14ac:dyDescent="0.25">
      <c r="C11" s="35" t="s">
        <v>12</v>
      </c>
      <c r="F11" s="28" t="s">
        <v>8</v>
      </c>
    </row>
    <row r="12" spans="1:6" x14ac:dyDescent="0.25">
      <c r="C12" s="35" t="s">
        <v>13</v>
      </c>
    </row>
    <row r="13" spans="1:6" x14ac:dyDescent="0.25">
      <c r="C13" s="36" t="s">
        <v>14</v>
      </c>
    </row>
    <row r="14" spans="1:6" x14ac:dyDescent="0.25">
      <c r="C14" s="28" t="s">
        <v>15</v>
      </c>
    </row>
    <row r="15" spans="1:6" x14ac:dyDescent="0.25">
      <c r="A15" s="28" t="s">
        <v>16</v>
      </c>
    </row>
    <row r="16" spans="1:6" x14ac:dyDescent="0.25">
      <c r="A16" s="28" t="s">
        <v>17</v>
      </c>
    </row>
    <row r="17" spans="1:1" x14ac:dyDescent="0.25">
      <c r="A17" s="28" t="s">
        <v>18</v>
      </c>
    </row>
    <row r="18" spans="1:1" x14ac:dyDescent="0.25">
      <c r="A18" s="28" t="s">
        <v>19</v>
      </c>
    </row>
    <row r="19" spans="1:1" x14ac:dyDescent="0.25">
      <c r="A19" s="28" t="s">
        <v>20</v>
      </c>
    </row>
    <row r="20" spans="1:1" x14ac:dyDescent="0.25">
      <c r="A20" s="28" t="s">
        <v>21</v>
      </c>
    </row>
    <row r="21" spans="1:1" x14ac:dyDescent="0.25">
      <c r="A21" s="28" t="s">
        <v>22</v>
      </c>
    </row>
  </sheetData>
  <pageMargins left="0.25" right="0.25" top="0.5" bottom="0.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zoomScale="70" zoomScaleNormal="70" workbookViewId="0">
      <selection activeCell="F19" sqref="F19"/>
    </sheetView>
  </sheetViews>
  <sheetFormatPr defaultColWidth="9" defaultRowHeight="18.75" x14ac:dyDescent="0.25"/>
  <cols>
    <col min="1" max="1" width="6.140625" style="48" customWidth="1"/>
    <col min="2" max="2" width="30.7109375" style="49" customWidth="1"/>
    <col min="3" max="3" width="16.85546875" style="48" customWidth="1"/>
    <col min="4" max="4" width="34.140625" style="48" customWidth="1"/>
    <col min="5" max="5" width="26" style="50" customWidth="1"/>
    <col min="6" max="6" width="73.7109375" style="43" customWidth="1"/>
    <col min="7" max="16384" width="9" style="43"/>
  </cols>
  <sheetData>
    <row r="1" spans="1:6" s="52" customFormat="1" x14ac:dyDescent="0.25">
      <c r="A1" s="51" t="s">
        <v>23</v>
      </c>
      <c r="B1" s="51" t="s">
        <v>24</v>
      </c>
      <c r="C1" s="51" t="s">
        <v>25</v>
      </c>
      <c r="D1" s="51" t="s">
        <v>26</v>
      </c>
      <c r="E1" s="51" t="s">
        <v>27</v>
      </c>
      <c r="F1" s="51" t="s">
        <v>28</v>
      </c>
    </row>
    <row r="2" spans="1:6" x14ac:dyDescent="0.25">
      <c r="A2" s="40">
        <v>1</v>
      </c>
      <c r="B2" s="41" t="s">
        <v>29</v>
      </c>
      <c r="C2" s="40">
        <v>3</v>
      </c>
      <c r="D2" s="44" t="s">
        <v>30</v>
      </c>
      <c r="E2" s="42">
        <v>1</v>
      </c>
      <c r="F2" s="45"/>
    </row>
    <row r="3" spans="1:6" x14ac:dyDescent="0.25">
      <c r="A3" s="40">
        <v>2</v>
      </c>
      <c r="B3" s="41" t="s">
        <v>31</v>
      </c>
      <c r="C3" s="40">
        <v>3</v>
      </c>
      <c r="D3" s="44" t="s">
        <v>32</v>
      </c>
      <c r="E3" s="42">
        <v>1.5</v>
      </c>
      <c r="F3" s="45"/>
    </row>
    <row r="4" spans="1:6" x14ac:dyDescent="0.25">
      <c r="A4" s="40">
        <v>3</v>
      </c>
      <c r="B4" s="41" t="s">
        <v>33</v>
      </c>
      <c r="C4" s="40">
        <v>3</v>
      </c>
      <c r="D4" s="46" t="s">
        <v>34</v>
      </c>
      <c r="E4" s="42">
        <v>2</v>
      </c>
      <c r="F4" s="45"/>
    </row>
    <row r="5" spans="1:6" x14ac:dyDescent="0.25">
      <c r="A5" s="40">
        <v>4</v>
      </c>
      <c r="B5" s="41" t="s">
        <v>35</v>
      </c>
      <c r="C5" s="40">
        <v>1</v>
      </c>
      <c r="D5" s="44" t="s">
        <v>36</v>
      </c>
      <c r="E5" s="42">
        <v>0.25</v>
      </c>
      <c r="F5" s="45"/>
    </row>
    <row r="6" spans="1:6" x14ac:dyDescent="0.25">
      <c r="A6" s="40">
        <v>5</v>
      </c>
      <c r="B6" s="41" t="s">
        <v>37</v>
      </c>
      <c r="C6" s="40">
        <v>9</v>
      </c>
      <c r="D6" s="44" t="s">
        <v>38</v>
      </c>
      <c r="E6" s="42">
        <v>1</v>
      </c>
      <c r="F6" s="45" t="s">
        <v>39</v>
      </c>
    </row>
    <row r="7" spans="1:6" ht="37.5" x14ac:dyDescent="0.25">
      <c r="A7" s="40">
        <v>6</v>
      </c>
      <c r="B7" s="41" t="s">
        <v>40</v>
      </c>
      <c r="C7" s="40">
        <v>6</v>
      </c>
      <c r="D7" s="44" t="s">
        <v>41</v>
      </c>
      <c r="E7" s="42">
        <v>1</v>
      </c>
      <c r="F7" s="47" t="s">
        <v>42</v>
      </c>
    </row>
    <row r="8" spans="1:6" ht="56.25" x14ac:dyDescent="0.25">
      <c r="A8" s="40">
        <v>7</v>
      </c>
      <c r="B8" s="41" t="s">
        <v>43</v>
      </c>
      <c r="C8" s="40">
        <v>6</v>
      </c>
      <c r="D8" s="44" t="s">
        <v>41</v>
      </c>
      <c r="E8" s="42">
        <v>1</v>
      </c>
      <c r="F8" s="47" t="s">
        <v>44</v>
      </c>
    </row>
    <row r="9" spans="1:6" ht="56.25" x14ac:dyDescent="0.25">
      <c r="A9" s="40">
        <v>8</v>
      </c>
      <c r="B9" s="41" t="s">
        <v>45</v>
      </c>
      <c r="C9" s="40">
        <v>6</v>
      </c>
      <c r="D9" s="44" t="s">
        <v>41</v>
      </c>
      <c r="E9" s="42">
        <v>1</v>
      </c>
      <c r="F9" s="47" t="s">
        <v>46</v>
      </c>
    </row>
    <row r="10" spans="1:6" ht="37.5" x14ac:dyDescent="0.25">
      <c r="A10" s="40">
        <v>9</v>
      </c>
      <c r="B10" s="41" t="s">
        <v>47</v>
      </c>
      <c r="C10" s="40">
        <v>6</v>
      </c>
      <c r="D10" s="44" t="s">
        <v>48</v>
      </c>
      <c r="E10" s="42" t="s">
        <v>49</v>
      </c>
      <c r="F10" s="47" t="s">
        <v>50</v>
      </c>
    </row>
    <row r="11" spans="1:6" ht="37.5" x14ac:dyDescent="0.25">
      <c r="A11" s="40">
        <v>10</v>
      </c>
      <c r="B11" s="41" t="s">
        <v>51</v>
      </c>
      <c r="C11" s="40">
        <v>12</v>
      </c>
      <c r="D11" s="44" t="s">
        <v>52</v>
      </c>
      <c r="E11" s="42" t="s">
        <v>53</v>
      </c>
      <c r="F11" s="47" t="s">
        <v>54</v>
      </c>
    </row>
    <row r="12" spans="1:6" ht="37.5" x14ac:dyDescent="0.25">
      <c r="A12" s="40">
        <v>11</v>
      </c>
      <c r="B12" s="41" t="s">
        <v>51</v>
      </c>
      <c r="C12" s="40">
        <v>6</v>
      </c>
      <c r="D12" s="44" t="s">
        <v>48</v>
      </c>
      <c r="E12" s="42" t="s">
        <v>49</v>
      </c>
      <c r="F12" s="47" t="s">
        <v>54</v>
      </c>
    </row>
    <row r="14" spans="1:6" x14ac:dyDescent="0.25">
      <c r="B14" s="49" t="s">
        <v>55</v>
      </c>
    </row>
  </sheetData>
  <phoneticPr fontId="11" type="noConversion"/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5"/>
  <sheetViews>
    <sheetView tabSelected="1" topLeftCell="A73" zoomScale="80" zoomScaleNormal="80" workbookViewId="0">
      <selection activeCell="K106" sqref="K106"/>
    </sheetView>
  </sheetViews>
  <sheetFormatPr defaultRowHeight="15" x14ac:dyDescent="0.25"/>
  <cols>
    <col min="1" max="1" width="18.28515625" customWidth="1"/>
    <col min="2" max="2" width="12" customWidth="1"/>
    <col min="3" max="3" width="17.28515625" customWidth="1"/>
    <col min="4" max="4" width="11.140625" customWidth="1"/>
    <col min="5" max="5" width="10.42578125" customWidth="1"/>
    <col min="6" max="6" width="20.28515625" customWidth="1"/>
    <col min="7" max="7" width="11.28515625" customWidth="1"/>
    <col min="12" max="12" width="4.42578125" customWidth="1"/>
    <col min="13" max="13" width="12.140625" customWidth="1"/>
    <col min="14" max="14" width="9.140625" customWidth="1"/>
    <col min="15" max="15" width="9.140625" style="23"/>
    <col min="23" max="23" width="9.140625" style="23"/>
    <col min="25" max="25" width="12.7109375" customWidth="1"/>
  </cols>
  <sheetData>
    <row r="1" spans="1:26" ht="21" x14ac:dyDescent="0.35">
      <c r="A1" s="60" t="s">
        <v>56</v>
      </c>
      <c r="B1" s="22"/>
      <c r="D1" s="63" t="s">
        <v>57</v>
      </c>
      <c r="E1" s="63"/>
      <c r="F1" s="63"/>
      <c r="G1" s="63"/>
      <c r="H1" s="22"/>
      <c r="I1" s="22"/>
      <c r="P1" s="78"/>
      <c r="Q1" s="69"/>
      <c r="R1" s="69"/>
      <c r="S1" s="69"/>
      <c r="T1" s="69"/>
      <c r="X1" s="78"/>
      <c r="Y1" s="69"/>
      <c r="Z1" s="69"/>
    </row>
    <row r="2" spans="1:26" x14ac:dyDescent="0.25">
      <c r="M2" t="s">
        <v>58</v>
      </c>
      <c r="N2">
        <v>1</v>
      </c>
      <c r="P2" s="69"/>
      <c r="Q2" s="69"/>
      <c r="R2" s="69"/>
      <c r="S2" s="69"/>
      <c r="T2" s="69"/>
      <c r="X2" s="69"/>
      <c r="Y2" s="69"/>
      <c r="Z2" s="69"/>
    </row>
    <row r="3" spans="1:26" ht="24.75" x14ac:dyDescent="0.6">
      <c r="A3" s="26"/>
      <c r="B3" s="26"/>
      <c r="C3" s="27" t="s">
        <v>59</v>
      </c>
      <c r="F3" s="22" t="s">
        <v>60</v>
      </c>
      <c r="G3" s="64">
        <v>4</v>
      </c>
      <c r="H3" t="s">
        <v>61</v>
      </c>
      <c r="M3" t="s">
        <v>62</v>
      </c>
      <c r="N3">
        <v>2</v>
      </c>
      <c r="P3" s="69"/>
      <c r="Q3" s="69"/>
      <c r="R3" s="69"/>
      <c r="S3" s="69"/>
      <c r="T3" s="69"/>
      <c r="X3" s="69"/>
      <c r="Y3" s="69"/>
      <c r="Z3" s="69"/>
    </row>
    <row r="4" spans="1:26" x14ac:dyDescent="0.25">
      <c r="C4" t="s">
        <v>63</v>
      </c>
      <c r="N4">
        <f>2/5</f>
        <v>0.4</v>
      </c>
      <c r="P4" s="69"/>
      <c r="Q4" s="69"/>
      <c r="R4" s="69"/>
      <c r="S4" s="69"/>
      <c r="T4" s="69"/>
      <c r="X4" s="69"/>
      <c r="Y4" s="69"/>
      <c r="Z4" s="69"/>
    </row>
    <row r="5" spans="1:26" x14ac:dyDescent="0.25">
      <c r="P5" s="69"/>
      <c r="Q5" s="69"/>
      <c r="R5" s="69"/>
      <c r="S5" s="69"/>
      <c r="T5" s="69"/>
      <c r="X5" s="69"/>
      <c r="Y5" s="69"/>
      <c r="Z5" s="79"/>
    </row>
    <row r="6" spans="1:26" x14ac:dyDescent="0.25">
      <c r="P6" s="69"/>
      <c r="Q6" s="69"/>
      <c r="R6" s="69"/>
      <c r="S6" s="69"/>
      <c r="T6" s="69"/>
      <c r="X6" s="69"/>
      <c r="Y6" s="69"/>
      <c r="Z6" s="69"/>
    </row>
    <row r="7" spans="1:26" x14ac:dyDescent="0.25">
      <c r="A7" s="25" t="s">
        <v>64</v>
      </c>
      <c r="P7" s="69"/>
      <c r="Q7" s="69"/>
      <c r="R7" s="69"/>
      <c r="S7" s="69"/>
      <c r="T7" s="69"/>
      <c r="X7" s="78"/>
      <c r="Y7" s="69"/>
      <c r="Z7" s="69"/>
    </row>
    <row r="8" spans="1:26" x14ac:dyDescent="0.25">
      <c r="A8" t="s">
        <v>65</v>
      </c>
      <c r="P8" s="69"/>
      <c r="Q8" s="69"/>
      <c r="R8" s="69"/>
      <c r="S8" s="69"/>
      <c r="T8" s="69"/>
      <c r="X8" s="69"/>
      <c r="Y8" s="69"/>
      <c r="Z8" s="69"/>
    </row>
    <row r="9" spans="1:26" x14ac:dyDescent="0.25">
      <c r="A9" s="6"/>
      <c r="B9" s="6"/>
      <c r="C9" s="53" t="s">
        <v>67</v>
      </c>
      <c r="D9" s="1"/>
      <c r="E9" s="2"/>
      <c r="F9" s="54" t="s">
        <v>68</v>
      </c>
      <c r="G9" s="1"/>
      <c r="H9" s="2"/>
      <c r="I9" s="8"/>
      <c r="J9" s="9" t="s">
        <v>69</v>
      </c>
      <c r="K9" s="24" t="s">
        <v>66</v>
      </c>
      <c r="L9" s="9"/>
      <c r="M9" s="10" t="s">
        <v>70</v>
      </c>
      <c r="P9" s="69"/>
      <c r="Q9" s="69"/>
      <c r="R9" s="69"/>
      <c r="S9" s="69"/>
      <c r="T9" s="69"/>
      <c r="X9" s="69"/>
      <c r="Y9" s="69"/>
      <c r="Z9" s="69"/>
    </row>
    <row r="10" spans="1:26" x14ac:dyDescent="0.25">
      <c r="A10" s="7" t="s">
        <v>71</v>
      </c>
      <c r="B10" s="7" t="s">
        <v>72</v>
      </c>
      <c r="C10" s="3" t="s">
        <v>73</v>
      </c>
      <c r="D10" s="4" t="s">
        <v>74</v>
      </c>
      <c r="E10" s="5" t="s">
        <v>75</v>
      </c>
      <c r="F10" s="3" t="s">
        <v>73</v>
      </c>
      <c r="G10" s="4" t="s">
        <v>74</v>
      </c>
      <c r="H10" s="5" t="s">
        <v>75</v>
      </c>
      <c r="I10" s="13"/>
      <c r="J10" s="14"/>
      <c r="K10" s="14"/>
      <c r="L10" s="14"/>
      <c r="M10" s="15"/>
      <c r="P10" s="69"/>
      <c r="Q10" s="69"/>
      <c r="R10" s="69"/>
      <c r="S10" s="69"/>
      <c r="T10" s="69"/>
      <c r="X10" s="69"/>
      <c r="Y10" s="69"/>
      <c r="Z10" s="79"/>
    </row>
    <row r="11" spans="1:26" x14ac:dyDescent="0.25">
      <c r="A11" s="8" t="s">
        <v>76</v>
      </c>
      <c r="B11" s="19" t="s">
        <v>77</v>
      </c>
      <c r="C11" s="8" t="s">
        <v>129</v>
      </c>
      <c r="D11" s="56">
        <v>10603210</v>
      </c>
      <c r="E11" s="10">
        <v>1</v>
      </c>
      <c r="F11" s="9" t="s">
        <v>158</v>
      </c>
      <c r="G11" s="58">
        <v>10603211</v>
      </c>
      <c r="H11" s="71">
        <v>1</v>
      </c>
      <c r="I11" s="8"/>
      <c r="J11" s="9"/>
      <c r="K11" s="9"/>
      <c r="L11" s="9"/>
      <c r="M11" s="10"/>
      <c r="P11" s="69"/>
      <c r="Q11" s="69"/>
      <c r="R11" s="69"/>
      <c r="S11" s="69"/>
      <c r="T11" s="69"/>
      <c r="X11" s="69"/>
      <c r="Y11" s="69"/>
      <c r="Z11" s="69"/>
    </row>
    <row r="12" spans="1:26" x14ac:dyDescent="0.25">
      <c r="A12" s="11"/>
      <c r="B12" s="20"/>
      <c r="C12" s="11" t="s">
        <v>149</v>
      </c>
      <c r="D12" t="s">
        <v>150</v>
      </c>
      <c r="E12" s="70">
        <v>2</v>
      </c>
      <c r="F12" t="s">
        <v>171</v>
      </c>
      <c r="G12" s="55" t="s">
        <v>172</v>
      </c>
      <c r="H12" s="57">
        <v>0.2</v>
      </c>
      <c r="I12" s="11"/>
      <c r="M12" s="12"/>
      <c r="P12" s="69"/>
      <c r="Q12" s="69"/>
      <c r="R12" s="69"/>
      <c r="S12" s="69"/>
      <c r="T12" s="69"/>
      <c r="X12" s="69"/>
      <c r="Y12" s="69"/>
      <c r="Z12" s="69"/>
    </row>
    <row r="13" spans="1:26" x14ac:dyDescent="0.25">
      <c r="A13" s="11"/>
      <c r="B13" s="20"/>
      <c r="C13" s="11" t="s">
        <v>151</v>
      </c>
      <c r="D13" t="s">
        <v>152</v>
      </c>
      <c r="E13" s="12">
        <v>0.4</v>
      </c>
      <c r="G13" s="55"/>
      <c r="H13" s="57"/>
      <c r="I13" s="11"/>
      <c r="K13" s="34">
        <f>J14/G3</f>
        <v>1.05</v>
      </c>
      <c r="M13" s="12"/>
      <c r="P13" s="78"/>
      <c r="Q13" s="69"/>
      <c r="R13" s="69"/>
      <c r="S13" s="69"/>
      <c r="T13" s="69"/>
      <c r="X13" s="78"/>
      <c r="Y13" s="69"/>
      <c r="Z13" s="69"/>
    </row>
    <row r="14" spans="1:26" x14ac:dyDescent="0.25">
      <c r="A14" s="13"/>
      <c r="B14" s="21"/>
      <c r="C14" s="13"/>
      <c r="D14" s="16" t="s">
        <v>78</v>
      </c>
      <c r="E14" s="17">
        <f>SUM(E11:E12)</f>
        <v>3</v>
      </c>
      <c r="F14" s="16"/>
      <c r="G14" s="16" t="s">
        <v>78</v>
      </c>
      <c r="H14" s="17">
        <f>SUM(H11:H13)</f>
        <v>1.2</v>
      </c>
      <c r="I14" s="13"/>
      <c r="J14" s="14">
        <f>SUM(E14,H14)</f>
        <v>4.2</v>
      </c>
      <c r="K14" s="14">
        <f>IF(J14&gt;$G$3,1,(J14/$G$3))</f>
        <v>1</v>
      </c>
      <c r="L14" s="14"/>
      <c r="M14" s="59" t="str">
        <f>IF(J14&gt;4,"Overloaded","OK")</f>
        <v>Overloaded</v>
      </c>
      <c r="P14" s="69"/>
      <c r="Q14" s="69"/>
      <c r="R14" s="69"/>
      <c r="S14" s="69"/>
      <c r="T14" s="69"/>
      <c r="X14" s="69"/>
      <c r="Y14" s="69"/>
      <c r="Z14" s="69"/>
    </row>
    <row r="15" spans="1:26" x14ac:dyDescent="0.25">
      <c r="A15" s="8" t="s">
        <v>79</v>
      </c>
      <c r="B15" s="19" t="s">
        <v>77</v>
      </c>
      <c r="C15" s="8" t="s">
        <v>140</v>
      </c>
      <c r="D15" s="9" t="s">
        <v>141</v>
      </c>
      <c r="E15" s="10">
        <v>1</v>
      </c>
      <c r="F15" s="8" t="s">
        <v>138</v>
      </c>
      <c r="G15" s="9">
        <v>10603130</v>
      </c>
      <c r="H15" s="10">
        <v>1</v>
      </c>
      <c r="I15" s="8"/>
      <c r="J15" s="9"/>
      <c r="K15" s="9"/>
      <c r="L15" s="9"/>
      <c r="M15" s="10"/>
      <c r="P15" s="69"/>
      <c r="Q15" s="69"/>
      <c r="R15" s="69"/>
      <c r="S15" s="69"/>
      <c r="T15" s="69"/>
    </row>
    <row r="16" spans="1:26" x14ac:dyDescent="0.25">
      <c r="A16" s="11"/>
      <c r="B16" s="20"/>
      <c r="C16" s="11" t="s">
        <v>146</v>
      </c>
      <c r="D16" t="s">
        <v>147</v>
      </c>
      <c r="E16" s="12">
        <v>1</v>
      </c>
      <c r="F16" s="11" t="s">
        <v>153</v>
      </c>
      <c r="G16" s="55">
        <v>10603131</v>
      </c>
      <c r="H16" s="12">
        <v>1</v>
      </c>
      <c r="I16" s="11"/>
      <c r="M16" s="12"/>
    </row>
    <row r="17" spans="1:26" x14ac:dyDescent="0.25">
      <c r="A17" s="11"/>
      <c r="B17" s="20"/>
      <c r="C17" s="11" t="s">
        <v>151</v>
      </c>
      <c r="D17" t="s">
        <v>152</v>
      </c>
      <c r="E17" s="12">
        <v>0.4</v>
      </c>
      <c r="F17" t="s">
        <v>171</v>
      </c>
      <c r="G17" s="55" t="s">
        <v>172</v>
      </c>
      <c r="H17" s="57">
        <v>0.2</v>
      </c>
      <c r="I17" s="11"/>
      <c r="M17" s="12"/>
      <c r="Z17" s="65"/>
    </row>
    <row r="18" spans="1:26" x14ac:dyDescent="0.25">
      <c r="A18" s="11"/>
      <c r="B18" s="20"/>
      <c r="C18" s="11"/>
      <c r="E18" s="12"/>
      <c r="F18" t="s">
        <v>173</v>
      </c>
      <c r="G18" s="55" t="s">
        <v>174</v>
      </c>
      <c r="H18" s="57">
        <v>0.5</v>
      </c>
      <c r="I18" s="11"/>
      <c r="M18" s="12"/>
    </row>
    <row r="19" spans="1:26" x14ac:dyDescent="0.25">
      <c r="A19" s="11"/>
      <c r="B19" s="20"/>
      <c r="C19" s="11"/>
      <c r="E19" s="12"/>
      <c r="F19" s="11"/>
      <c r="G19" s="55"/>
      <c r="H19" s="12"/>
      <c r="I19" s="11"/>
      <c r="K19" s="34">
        <f>J20/G3</f>
        <v>1.2749999999999999</v>
      </c>
      <c r="M19" s="12"/>
    </row>
    <row r="20" spans="1:26" x14ac:dyDescent="0.25">
      <c r="A20" s="13"/>
      <c r="B20" s="21"/>
      <c r="C20" s="13"/>
      <c r="D20" s="16" t="s">
        <v>78</v>
      </c>
      <c r="E20" s="17">
        <f>SUM(E15:E17)</f>
        <v>2.4</v>
      </c>
      <c r="F20" s="18"/>
      <c r="G20" s="16" t="s">
        <v>78</v>
      </c>
      <c r="H20" s="17">
        <f>SUM(H15:H19)</f>
        <v>2.7</v>
      </c>
      <c r="I20" s="13"/>
      <c r="J20" s="14">
        <f>SUM(E20,H20)</f>
        <v>5.0999999999999996</v>
      </c>
      <c r="K20" s="14">
        <f>IF(J20&gt;$G$3,1,(J20/$G$3))</f>
        <v>1</v>
      </c>
      <c r="L20" s="14"/>
      <c r="M20" s="59" t="str">
        <f>IF(J20&gt;4,"Overloaded","OK")</f>
        <v>Overloaded</v>
      </c>
    </row>
    <row r="21" spans="1:26" x14ac:dyDescent="0.25">
      <c r="A21" s="8" t="s">
        <v>80</v>
      </c>
      <c r="B21" s="19" t="s">
        <v>77</v>
      </c>
      <c r="C21" s="8" t="s">
        <v>136</v>
      </c>
      <c r="D21" s="9" t="s">
        <v>137</v>
      </c>
      <c r="E21" s="10">
        <v>0.5</v>
      </c>
      <c r="F21" s="8" t="s">
        <v>169</v>
      </c>
      <c r="G21" s="58" t="s">
        <v>170</v>
      </c>
      <c r="H21" s="10">
        <v>1.5</v>
      </c>
      <c r="I21" s="8"/>
      <c r="J21" s="9"/>
      <c r="K21" s="9"/>
      <c r="L21" s="9"/>
      <c r="M21" s="10"/>
    </row>
    <row r="22" spans="1:26" x14ac:dyDescent="0.25">
      <c r="A22" s="11"/>
      <c r="B22" s="20"/>
      <c r="C22" s="11" t="s">
        <v>144</v>
      </c>
      <c r="D22" t="s">
        <v>145</v>
      </c>
      <c r="E22" s="12">
        <v>1.5</v>
      </c>
      <c r="F22" t="s">
        <v>171</v>
      </c>
      <c r="G22" s="55" t="s">
        <v>172</v>
      </c>
      <c r="H22" s="57">
        <v>0.2</v>
      </c>
      <c r="I22" s="11"/>
      <c r="M22" s="12"/>
    </row>
    <row r="23" spans="1:26" x14ac:dyDescent="0.25">
      <c r="A23" s="11"/>
      <c r="B23" s="20"/>
      <c r="C23" s="11" t="s">
        <v>151</v>
      </c>
      <c r="D23" t="s">
        <v>152</v>
      </c>
      <c r="E23" s="12">
        <v>0.4</v>
      </c>
      <c r="F23" s="11"/>
      <c r="H23" s="12"/>
      <c r="I23" s="11"/>
      <c r="M23" s="12"/>
    </row>
    <row r="24" spans="1:26" x14ac:dyDescent="0.25">
      <c r="A24" s="13"/>
      <c r="B24" s="21"/>
      <c r="C24" s="13"/>
      <c r="D24" s="16" t="s">
        <v>78</v>
      </c>
      <c r="E24" s="17">
        <f>SUM(E21:E23)</f>
        <v>2.4</v>
      </c>
      <c r="F24" s="18"/>
      <c r="G24" s="16" t="s">
        <v>78</v>
      </c>
      <c r="H24" s="17">
        <f>SUM(H21:H23)</f>
        <v>1.7</v>
      </c>
      <c r="I24" s="13"/>
      <c r="J24" s="14">
        <f>SUM(E24,H24)</f>
        <v>4.0999999999999996</v>
      </c>
      <c r="K24" s="14">
        <f>IF(J24&gt;$G$3,1,(J24/$G$3))</f>
        <v>1</v>
      </c>
      <c r="L24" s="14"/>
      <c r="M24" s="59" t="str">
        <f>IF(J24&gt;4,"Overloaded","OK")</f>
        <v>Overloaded</v>
      </c>
    </row>
    <row r="25" spans="1:26" x14ac:dyDescent="0.25">
      <c r="A25" s="66" t="s">
        <v>81</v>
      </c>
      <c r="B25" s="67" t="s">
        <v>77</v>
      </c>
      <c r="C25" s="11" t="s">
        <v>130</v>
      </c>
      <c r="D25" s="33">
        <v>10603250</v>
      </c>
      <c r="E25" s="12">
        <v>1</v>
      </c>
      <c r="F25" s="8" t="s">
        <v>156</v>
      </c>
      <c r="G25" s="58">
        <v>10603200</v>
      </c>
      <c r="H25" s="10">
        <v>1</v>
      </c>
      <c r="I25" s="8"/>
      <c r="J25" s="9"/>
      <c r="K25" s="9"/>
      <c r="L25" s="9"/>
      <c r="M25" s="10"/>
    </row>
    <row r="26" spans="1:26" x14ac:dyDescent="0.25">
      <c r="A26" s="11"/>
      <c r="B26" s="20"/>
      <c r="C26" s="11" t="s">
        <v>151</v>
      </c>
      <c r="D26" t="s">
        <v>152</v>
      </c>
      <c r="E26" s="12">
        <v>0.4</v>
      </c>
      <c r="F26" t="s">
        <v>159</v>
      </c>
      <c r="G26" s="55">
        <v>10603251</v>
      </c>
      <c r="H26" s="57">
        <v>1</v>
      </c>
      <c r="I26" s="11"/>
      <c r="M26" s="12"/>
    </row>
    <row r="27" spans="1:26" x14ac:dyDescent="0.25">
      <c r="A27" s="11"/>
      <c r="B27" s="20"/>
      <c r="C27" s="11"/>
      <c r="D27" s="33"/>
      <c r="E27" s="12"/>
      <c r="F27" t="s">
        <v>171</v>
      </c>
      <c r="G27" s="55" t="s">
        <v>172</v>
      </c>
      <c r="H27" s="57">
        <v>0.2</v>
      </c>
      <c r="I27" s="11"/>
      <c r="M27" s="12"/>
    </row>
    <row r="28" spans="1:26" x14ac:dyDescent="0.25">
      <c r="A28" s="11"/>
      <c r="B28" s="20"/>
      <c r="C28" s="11"/>
      <c r="E28" s="12"/>
      <c r="F28" s="11"/>
      <c r="H28" s="12"/>
      <c r="I28" s="11"/>
      <c r="K28">
        <f>J29/G3</f>
        <v>0.9</v>
      </c>
      <c r="M28" s="12"/>
    </row>
    <row r="29" spans="1:26" x14ac:dyDescent="0.25">
      <c r="A29" s="13"/>
      <c r="B29" s="21"/>
      <c r="C29" s="13"/>
      <c r="D29" s="16" t="s">
        <v>78</v>
      </c>
      <c r="E29" s="17">
        <f>SUM(E25:E27)</f>
        <v>1.4</v>
      </c>
      <c r="F29" s="18"/>
      <c r="G29" s="16" t="s">
        <v>78</v>
      </c>
      <c r="H29" s="17">
        <f>SUM(H25:H27)</f>
        <v>2.2000000000000002</v>
      </c>
      <c r="I29" s="13"/>
      <c r="J29" s="14">
        <f>SUM(E29,H29)</f>
        <v>3.6</v>
      </c>
      <c r="K29" s="14">
        <f>IF(J29&gt;$G$3,1,(J29/$G$3))</f>
        <v>0.9</v>
      </c>
      <c r="L29" s="14"/>
      <c r="M29" s="75" t="str">
        <f>IF(J29&gt;4,"Overloaded","OK")</f>
        <v>OK</v>
      </c>
    </row>
    <row r="30" spans="1:26" x14ac:dyDescent="0.25">
      <c r="A30" s="8" t="s">
        <v>82</v>
      </c>
      <c r="B30" s="19" t="s">
        <v>77</v>
      </c>
      <c r="C30" s="8" t="s">
        <v>128</v>
      </c>
      <c r="D30" s="56">
        <v>10603101</v>
      </c>
      <c r="E30" s="10">
        <v>1</v>
      </c>
      <c r="F30" s="8" t="s">
        <v>164</v>
      </c>
      <c r="G30" s="58" t="s">
        <v>165</v>
      </c>
      <c r="H30" s="10">
        <v>1</v>
      </c>
      <c r="I30" s="8"/>
      <c r="J30" s="9"/>
      <c r="K30" s="9"/>
      <c r="L30" s="9"/>
      <c r="M30" s="10"/>
    </row>
    <row r="31" spans="1:26" x14ac:dyDescent="0.25">
      <c r="A31" s="11"/>
      <c r="B31" s="20"/>
      <c r="C31" s="11" t="s">
        <v>151</v>
      </c>
      <c r="D31" t="s">
        <v>152</v>
      </c>
      <c r="E31" s="12">
        <v>0.4</v>
      </c>
      <c r="F31" t="s">
        <v>171</v>
      </c>
      <c r="G31" s="55" t="s">
        <v>172</v>
      </c>
      <c r="H31" s="57">
        <v>0.2</v>
      </c>
      <c r="I31" s="11"/>
      <c r="M31" s="12"/>
    </row>
    <row r="32" spans="1:26" x14ac:dyDescent="0.25">
      <c r="A32" s="11"/>
      <c r="B32" s="20"/>
      <c r="C32" s="11"/>
      <c r="D32" s="33"/>
      <c r="E32" s="12"/>
      <c r="F32" t="s">
        <v>173</v>
      </c>
      <c r="G32" s="55" t="s">
        <v>174</v>
      </c>
      <c r="H32" s="57">
        <v>0.5</v>
      </c>
      <c r="I32" s="11"/>
      <c r="M32" s="12"/>
    </row>
    <row r="33" spans="1:14" x14ac:dyDescent="0.25">
      <c r="A33" s="11"/>
      <c r="B33" s="20"/>
      <c r="C33" s="11"/>
      <c r="D33" s="33"/>
      <c r="E33" s="12"/>
      <c r="F33" s="11"/>
      <c r="H33" s="12"/>
      <c r="I33" s="11"/>
      <c r="K33">
        <f>J34/G3</f>
        <v>0.77499999999999991</v>
      </c>
      <c r="M33" s="12"/>
    </row>
    <row r="34" spans="1:14" x14ac:dyDescent="0.25">
      <c r="A34" s="13"/>
      <c r="B34" s="21"/>
      <c r="C34" s="13"/>
      <c r="D34" s="16" t="s">
        <v>78</v>
      </c>
      <c r="E34" s="17">
        <f>SUM(E30:E32)</f>
        <v>1.4</v>
      </c>
      <c r="F34" s="18"/>
      <c r="G34" s="16" t="s">
        <v>78</v>
      </c>
      <c r="H34" s="17">
        <f>SUM(H30:H32)</f>
        <v>1.7</v>
      </c>
      <c r="I34" s="13"/>
      <c r="J34" s="14">
        <f>SUM(E34,H34)</f>
        <v>3.0999999999999996</v>
      </c>
      <c r="K34" s="14">
        <f>IF(J34&gt;$G$3,1,(J34/$G$3))</f>
        <v>0.77499999999999991</v>
      </c>
      <c r="L34" s="14"/>
      <c r="M34" s="75" t="str">
        <f>IF(J34&gt;4,"Overloaded","OK")</f>
        <v>OK</v>
      </c>
    </row>
    <row r="35" spans="1:14" s="69" customForma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22" t="s">
        <v>90</v>
      </c>
      <c r="K35" s="22">
        <f>SUM(K14+K20+K24+K29+K34)</f>
        <v>4.6749999999999998</v>
      </c>
      <c r="L35"/>
      <c r="M35" t="s">
        <v>197</v>
      </c>
      <c r="N35"/>
    </row>
    <row r="36" spans="1:14" s="69" customFormat="1" x14ac:dyDescent="0.25">
      <c r="J36" s="76" t="s">
        <v>198</v>
      </c>
      <c r="K36" s="76">
        <f>K35/5</f>
        <v>0.93499999999999994</v>
      </c>
      <c r="M36" s="69" t="s">
        <v>199</v>
      </c>
    </row>
    <row r="37" spans="1:14" x14ac:dyDescent="0.25">
      <c r="A37" t="s">
        <v>83</v>
      </c>
    </row>
    <row r="38" spans="1:14" x14ac:dyDescent="0.25">
      <c r="A38" s="19" t="s">
        <v>166</v>
      </c>
      <c r="B38" t="s">
        <v>84</v>
      </c>
      <c r="C38" s="8"/>
      <c r="D38" s="9"/>
      <c r="E38" s="10"/>
      <c r="F38" s="8" t="s">
        <v>167</v>
      </c>
      <c r="G38" s="9" t="s">
        <v>168</v>
      </c>
      <c r="H38" s="10">
        <v>1.5</v>
      </c>
      <c r="I38" s="8"/>
      <c r="J38" s="9"/>
      <c r="K38" s="9"/>
      <c r="L38" s="9"/>
      <c r="M38" s="10"/>
    </row>
    <row r="39" spans="1:14" x14ac:dyDescent="0.25">
      <c r="A39" s="20"/>
      <c r="B39" s="20"/>
      <c r="C39" s="11"/>
      <c r="E39" s="12"/>
      <c r="F39" s="11"/>
      <c r="H39" s="12"/>
      <c r="I39" s="11"/>
      <c r="M39" s="12"/>
    </row>
    <row r="40" spans="1:14" x14ac:dyDescent="0.25">
      <c r="A40" s="20"/>
      <c r="B40" s="20"/>
      <c r="C40" s="11"/>
      <c r="E40" s="12"/>
      <c r="F40" s="11"/>
      <c r="H40" s="12"/>
      <c r="I40" s="11"/>
      <c r="M40" s="12"/>
    </row>
    <row r="41" spans="1:14" x14ac:dyDescent="0.25">
      <c r="A41" s="21"/>
      <c r="B41" s="21"/>
      <c r="C41" s="13"/>
      <c r="D41" s="16" t="s">
        <v>78</v>
      </c>
      <c r="E41" s="17">
        <f>SUM(E38:E40)</f>
        <v>0</v>
      </c>
      <c r="F41" s="18"/>
      <c r="G41" s="16" t="s">
        <v>78</v>
      </c>
      <c r="H41" s="17">
        <f>SUM(H38:H40)</f>
        <v>1.5</v>
      </c>
      <c r="I41" s="13"/>
      <c r="J41" s="14">
        <f>SUM(E41,H41)</f>
        <v>1.5</v>
      </c>
      <c r="K41" s="14">
        <f>IF(J41&gt;$G$3,1,(J41/$G$3))</f>
        <v>0.375</v>
      </c>
      <c r="L41" s="14"/>
      <c r="M41" s="75" t="str">
        <f>IF(J41&gt;4,"Overloaded","OK")</f>
        <v>OK</v>
      </c>
    </row>
    <row r="42" spans="1:14" x14ac:dyDescent="0.25">
      <c r="A42" s="19" t="s">
        <v>85</v>
      </c>
      <c r="B42" t="s">
        <v>84</v>
      </c>
      <c r="C42" s="8" t="s">
        <v>138</v>
      </c>
      <c r="D42" s="9" t="s">
        <v>139</v>
      </c>
      <c r="E42" s="10">
        <v>1</v>
      </c>
      <c r="F42" s="8"/>
      <c r="G42" s="9"/>
      <c r="H42" s="10"/>
      <c r="I42" s="8"/>
      <c r="J42" s="9"/>
      <c r="K42" s="9"/>
      <c r="L42" s="9"/>
      <c r="M42" s="10"/>
    </row>
    <row r="43" spans="1:14" x14ac:dyDescent="0.25">
      <c r="A43" s="20"/>
      <c r="B43" s="12"/>
      <c r="C43" s="11"/>
      <c r="E43" s="12"/>
      <c r="F43" s="11"/>
      <c r="H43" s="12"/>
      <c r="I43" s="11"/>
      <c r="M43" s="12"/>
    </row>
    <row r="44" spans="1:14" x14ac:dyDescent="0.25">
      <c r="A44" s="20"/>
      <c r="B44" s="12"/>
      <c r="C44" s="11"/>
      <c r="E44" s="12"/>
      <c r="F44" s="11"/>
      <c r="H44" s="12"/>
      <c r="I44" s="11"/>
      <c r="M44" s="12"/>
    </row>
    <row r="45" spans="1:14" x14ac:dyDescent="0.25">
      <c r="A45" s="21"/>
      <c r="B45" s="15"/>
      <c r="C45" s="13"/>
      <c r="D45" s="16" t="s">
        <v>78</v>
      </c>
      <c r="E45" s="17">
        <f>SUM(E42:E44)</f>
        <v>1</v>
      </c>
      <c r="F45" s="18"/>
      <c r="G45" s="16" t="s">
        <v>78</v>
      </c>
      <c r="H45" s="17">
        <f>SUM(H42:H44)</f>
        <v>0</v>
      </c>
      <c r="I45" s="13"/>
      <c r="J45" s="14">
        <f>SUM(E45,H45)</f>
        <v>1</v>
      </c>
      <c r="K45" s="14">
        <f>IF(J45&gt;$G$3,1,(J45/$G$3))</f>
        <v>0.25</v>
      </c>
      <c r="L45" s="14"/>
      <c r="M45" s="75" t="str">
        <f>IF(J45&gt;4,"Overloaded","OK")</f>
        <v>OK</v>
      </c>
    </row>
    <row r="46" spans="1:14" x14ac:dyDescent="0.25">
      <c r="A46" s="19" t="s">
        <v>86</v>
      </c>
      <c r="B46" t="s">
        <v>84</v>
      </c>
      <c r="C46" s="8"/>
      <c r="D46" s="9"/>
      <c r="E46" s="10"/>
      <c r="F46" s="8" t="s">
        <v>162</v>
      </c>
      <c r="G46" s="9" t="s">
        <v>163</v>
      </c>
      <c r="H46" s="10">
        <v>1.5</v>
      </c>
      <c r="I46" s="8"/>
      <c r="J46" s="9"/>
      <c r="K46" s="9"/>
      <c r="L46" s="9"/>
      <c r="M46" s="10"/>
    </row>
    <row r="47" spans="1:14" x14ac:dyDescent="0.25">
      <c r="A47" s="20"/>
      <c r="B47" s="12"/>
      <c r="C47" s="11"/>
      <c r="E47" s="12"/>
      <c r="F47" s="11"/>
      <c r="H47" s="12"/>
      <c r="I47" s="11"/>
      <c r="M47" s="12"/>
    </row>
    <row r="48" spans="1:14" x14ac:dyDescent="0.25">
      <c r="A48" s="20"/>
      <c r="B48" s="12"/>
      <c r="C48" s="11"/>
      <c r="E48" s="12"/>
      <c r="F48" s="11"/>
      <c r="H48" s="12"/>
      <c r="I48" s="11"/>
      <c r="M48" s="12"/>
    </row>
    <row r="49" spans="1:14" x14ac:dyDescent="0.25">
      <c r="A49" s="21"/>
      <c r="B49" s="15"/>
      <c r="C49" s="13"/>
      <c r="D49" s="16" t="s">
        <v>78</v>
      </c>
      <c r="E49" s="17">
        <f>SUM(E46:E48)</f>
        <v>0</v>
      </c>
      <c r="F49" s="18"/>
      <c r="G49" s="16" t="s">
        <v>78</v>
      </c>
      <c r="H49" s="17">
        <f>SUM(H46:H48)</f>
        <v>1.5</v>
      </c>
      <c r="I49" s="13"/>
      <c r="J49" s="14">
        <f>SUM(E49,H49)</f>
        <v>1.5</v>
      </c>
      <c r="K49" s="14">
        <f>IF(J49&gt;$G$3,1,(J49/$G$3))</f>
        <v>0.375</v>
      </c>
      <c r="L49" s="14"/>
      <c r="M49" s="75" t="str">
        <f>IF(J49&gt;4,"Overloaded","OK")</f>
        <v>OK</v>
      </c>
    </row>
    <row r="50" spans="1:14" s="69" customForma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4" s="69" customForma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22" t="s">
        <v>90</v>
      </c>
      <c r="K51" s="22">
        <f>SUM(K40:K50)</f>
        <v>1</v>
      </c>
      <c r="L51"/>
      <c r="M51" t="s">
        <v>200</v>
      </c>
      <c r="N51"/>
    </row>
    <row r="52" spans="1:14" s="69" customFormat="1" x14ac:dyDescent="0.25">
      <c r="J52" s="76" t="s">
        <v>198</v>
      </c>
      <c r="K52" s="76">
        <f>K51/3</f>
        <v>0.33333333333333331</v>
      </c>
      <c r="L52"/>
      <c r="M52" t="s">
        <v>201</v>
      </c>
      <c r="N52"/>
    </row>
    <row r="53" spans="1:14" x14ac:dyDescent="0.25">
      <c r="A53" t="s">
        <v>87</v>
      </c>
    </row>
    <row r="54" spans="1:14" x14ac:dyDescent="0.25">
      <c r="A54" s="19" t="s">
        <v>88</v>
      </c>
      <c r="B54" s="19" t="s">
        <v>84</v>
      </c>
      <c r="C54" s="8" t="s">
        <v>142</v>
      </c>
      <c r="D54" s="9" t="s">
        <v>143</v>
      </c>
      <c r="E54" s="10">
        <v>1</v>
      </c>
      <c r="F54" s="8"/>
      <c r="G54" s="9"/>
      <c r="H54" s="10"/>
      <c r="I54" s="8"/>
      <c r="J54" s="9"/>
      <c r="K54" s="9"/>
      <c r="L54" s="9"/>
      <c r="M54" s="10"/>
    </row>
    <row r="55" spans="1:14" x14ac:dyDescent="0.25">
      <c r="A55" s="20"/>
      <c r="B55" s="20"/>
      <c r="C55" s="11"/>
      <c r="E55" s="12"/>
      <c r="F55" s="11"/>
      <c r="H55" s="12"/>
      <c r="I55" s="11"/>
      <c r="M55" s="12"/>
    </row>
    <row r="56" spans="1:14" x14ac:dyDescent="0.25">
      <c r="A56" s="20"/>
      <c r="B56" s="20"/>
      <c r="C56" s="11"/>
      <c r="E56" s="12"/>
      <c r="F56" s="11"/>
      <c r="H56" s="12"/>
      <c r="I56" s="11"/>
      <c r="M56" s="12"/>
    </row>
    <row r="57" spans="1:14" x14ac:dyDescent="0.25">
      <c r="A57" s="21"/>
      <c r="B57" s="21"/>
      <c r="C57" s="13"/>
      <c r="D57" s="16" t="s">
        <v>78</v>
      </c>
      <c r="E57" s="17">
        <f>SUM(E54:E56)</f>
        <v>1</v>
      </c>
      <c r="F57" s="18"/>
      <c r="G57" s="16" t="s">
        <v>78</v>
      </c>
      <c r="H57" s="17">
        <f>SUM(H54:H56)</f>
        <v>0</v>
      </c>
      <c r="I57" s="13"/>
      <c r="J57" s="14">
        <f>SUM(E57,H57)</f>
        <v>1</v>
      </c>
      <c r="K57" s="14">
        <f>IF(J57&gt;$G$3,1,(J57/$G$3))</f>
        <v>0.25</v>
      </c>
      <c r="L57" s="14"/>
      <c r="M57" s="75" t="str">
        <f>IF(J57&gt;4,"Overloaded","OK")</f>
        <v>OK</v>
      </c>
    </row>
    <row r="58" spans="1:14" x14ac:dyDescent="0.25">
      <c r="A58" s="19" t="s">
        <v>131</v>
      </c>
      <c r="B58" t="s">
        <v>84</v>
      </c>
      <c r="C58" s="8" t="s">
        <v>132</v>
      </c>
      <c r="D58" s="9">
        <v>10603260</v>
      </c>
      <c r="E58" s="10">
        <v>1</v>
      </c>
      <c r="F58" s="8"/>
      <c r="G58" s="9"/>
      <c r="H58" s="10"/>
      <c r="I58" s="8"/>
      <c r="J58" s="9"/>
      <c r="K58" s="9"/>
      <c r="L58" s="9"/>
      <c r="M58" s="10"/>
    </row>
    <row r="59" spans="1:14" x14ac:dyDescent="0.25">
      <c r="A59" s="20"/>
      <c r="B59" s="20"/>
      <c r="C59" s="11"/>
      <c r="E59" s="12"/>
      <c r="F59" s="11"/>
      <c r="H59" s="12"/>
      <c r="I59" s="11"/>
      <c r="M59" s="12"/>
    </row>
    <row r="60" spans="1:14" x14ac:dyDescent="0.25">
      <c r="A60" s="20"/>
      <c r="B60" s="20"/>
      <c r="C60" s="11"/>
      <c r="E60" s="12"/>
      <c r="F60" s="11"/>
      <c r="H60" s="12"/>
      <c r="I60" s="11"/>
      <c r="M60" s="12"/>
    </row>
    <row r="61" spans="1:14" x14ac:dyDescent="0.25">
      <c r="A61" s="21"/>
      <c r="B61" s="21"/>
      <c r="C61" s="13"/>
      <c r="D61" s="16" t="s">
        <v>78</v>
      </c>
      <c r="E61" s="17">
        <f>SUM(E58:E60)</f>
        <v>1</v>
      </c>
      <c r="F61" s="18"/>
      <c r="G61" s="16" t="s">
        <v>78</v>
      </c>
      <c r="H61" s="17">
        <f>SUM(H58:H60)</f>
        <v>0</v>
      </c>
      <c r="I61" s="13"/>
      <c r="J61" s="14">
        <f>SUM(E61,H61)</f>
        <v>1</v>
      </c>
      <c r="K61" s="14">
        <f>IF(J61&gt;$G$3,1,(J61/$G$3))</f>
        <v>0.25</v>
      </c>
      <c r="L61" s="14"/>
      <c r="M61" s="75" t="str">
        <f>IF(J61&gt;4,"Overloaded","OK")</f>
        <v>OK</v>
      </c>
    </row>
    <row r="62" spans="1:14" x14ac:dyDescent="0.25">
      <c r="A62" s="19" t="s">
        <v>135</v>
      </c>
      <c r="B62" t="s">
        <v>84</v>
      </c>
      <c r="C62" s="8" t="s">
        <v>136</v>
      </c>
      <c r="D62" s="9" t="s">
        <v>137</v>
      </c>
      <c r="E62" s="10">
        <v>0.5</v>
      </c>
      <c r="F62" s="8"/>
      <c r="G62" s="58"/>
      <c r="H62" s="10"/>
      <c r="I62" s="8"/>
      <c r="J62" s="9"/>
      <c r="K62" s="9"/>
      <c r="L62" s="9"/>
      <c r="M62" s="10"/>
    </row>
    <row r="63" spans="1:14" x14ac:dyDescent="0.25">
      <c r="A63" s="20"/>
      <c r="B63" s="20"/>
      <c r="C63" s="11"/>
      <c r="E63" s="12"/>
      <c r="F63" s="11"/>
      <c r="H63" s="12"/>
      <c r="I63" s="11"/>
      <c r="M63" s="12"/>
    </row>
    <row r="64" spans="1:14" x14ac:dyDescent="0.25">
      <c r="A64" s="20"/>
      <c r="B64" s="20"/>
      <c r="C64" s="11"/>
      <c r="E64" s="12"/>
      <c r="F64" s="11"/>
      <c r="H64" s="12"/>
      <c r="I64" s="11"/>
      <c r="M64" s="12"/>
    </row>
    <row r="65" spans="1:13" x14ac:dyDescent="0.25">
      <c r="A65" s="21"/>
      <c r="B65" s="21"/>
      <c r="C65" s="13"/>
      <c r="D65" s="16" t="s">
        <v>78</v>
      </c>
      <c r="E65" s="17">
        <f>SUM(E62:E64)</f>
        <v>0.5</v>
      </c>
      <c r="F65" s="18"/>
      <c r="G65" s="16" t="s">
        <v>78</v>
      </c>
      <c r="H65" s="17">
        <f>SUM(H62:H64)</f>
        <v>0</v>
      </c>
      <c r="I65" s="13"/>
      <c r="J65" s="14">
        <f>SUM(E65,H65)</f>
        <v>0.5</v>
      </c>
      <c r="K65" s="14">
        <f>IF(J65&gt;$G$3,1,(J65/$G$3))</f>
        <v>0.125</v>
      </c>
      <c r="L65" s="14"/>
      <c r="M65" s="75" t="str">
        <f>IF(J65&gt;4,"Overloaded","OK")</f>
        <v>OK</v>
      </c>
    </row>
    <row r="66" spans="1:13" x14ac:dyDescent="0.25">
      <c r="A66" s="19" t="s">
        <v>89</v>
      </c>
      <c r="B66" t="s">
        <v>84</v>
      </c>
      <c r="C66" s="8" t="s">
        <v>133</v>
      </c>
      <c r="D66" s="9" t="s">
        <v>134</v>
      </c>
      <c r="E66" s="10">
        <v>1.5</v>
      </c>
      <c r="F66" s="8" t="s">
        <v>157</v>
      </c>
      <c r="G66" s="9">
        <v>10603201</v>
      </c>
      <c r="H66" s="10">
        <v>1</v>
      </c>
      <c r="I66" s="8"/>
      <c r="J66" s="9"/>
      <c r="K66" s="9"/>
      <c r="L66" s="9"/>
      <c r="M66" s="10"/>
    </row>
    <row r="67" spans="1:13" x14ac:dyDescent="0.25">
      <c r="A67" s="20"/>
      <c r="B67" s="20"/>
      <c r="C67" s="11"/>
      <c r="E67" s="12"/>
      <c r="F67" s="11"/>
      <c r="H67" s="12"/>
      <c r="I67" s="11"/>
      <c r="M67" s="12"/>
    </row>
    <row r="68" spans="1:13" x14ac:dyDescent="0.25">
      <c r="A68" s="20"/>
      <c r="B68" s="20"/>
      <c r="C68" s="11"/>
      <c r="E68" s="12"/>
      <c r="F68" s="11"/>
      <c r="H68" s="12"/>
      <c r="I68" s="11"/>
      <c r="M68" s="12"/>
    </row>
    <row r="69" spans="1:13" x14ac:dyDescent="0.25">
      <c r="A69" s="21"/>
      <c r="B69" s="21"/>
      <c r="C69" s="13"/>
      <c r="D69" s="16" t="s">
        <v>78</v>
      </c>
      <c r="E69" s="17">
        <f>SUM(E66:E68)</f>
        <v>1.5</v>
      </c>
      <c r="F69" s="18"/>
      <c r="G69" s="16" t="s">
        <v>78</v>
      </c>
      <c r="H69" s="17">
        <f>SUM(H66:H68)</f>
        <v>1</v>
      </c>
      <c r="I69" s="13"/>
      <c r="J69" s="14">
        <f>SUM(E69,H69)</f>
        <v>2.5</v>
      </c>
      <c r="K69" s="14">
        <f>IF(J69&gt;$G$3,1,(J69/$G$3))</f>
        <v>0.625</v>
      </c>
      <c r="L69" s="14"/>
      <c r="M69" s="75" t="str">
        <f>IF(J69&gt;4,"Overloaded","OK")</f>
        <v>OK</v>
      </c>
    </row>
    <row r="70" spans="1:13" x14ac:dyDescent="0.25">
      <c r="A70" s="19" t="s">
        <v>148</v>
      </c>
      <c r="B70" t="s">
        <v>84</v>
      </c>
      <c r="C70" s="11" t="s">
        <v>146</v>
      </c>
      <c r="D70" t="s">
        <v>147</v>
      </c>
      <c r="E70" s="12">
        <v>1</v>
      </c>
      <c r="F70" s="11" t="s">
        <v>153</v>
      </c>
      <c r="G70" s="55">
        <v>10603131</v>
      </c>
      <c r="H70" s="10">
        <v>1</v>
      </c>
      <c r="I70" s="8"/>
      <c r="J70" s="9"/>
      <c r="K70" s="9"/>
      <c r="L70" s="9"/>
      <c r="M70" s="10"/>
    </row>
    <row r="71" spans="1:13" x14ac:dyDescent="0.25">
      <c r="A71" s="20"/>
      <c r="B71" s="20"/>
      <c r="C71" s="11"/>
      <c r="E71" s="12"/>
      <c r="F71" s="11"/>
      <c r="H71" s="12"/>
      <c r="I71" s="11"/>
      <c r="M71" s="12"/>
    </row>
    <row r="72" spans="1:13" x14ac:dyDescent="0.25">
      <c r="A72" s="20"/>
      <c r="B72" s="20"/>
      <c r="C72" s="11"/>
      <c r="E72" s="12"/>
      <c r="F72" s="11"/>
      <c r="H72" s="12"/>
      <c r="I72" s="11"/>
      <c r="M72" s="12"/>
    </row>
    <row r="73" spans="1:13" x14ac:dyDescent="0.25">
      <c r="A73" s="21"/>
      <c r="B73" s="21"/>
      <c r="C73" s="13"/>
      <c r="D73" s="16" t="s">
        <v>78</v>
      </c>
      <c r="E73" s="17">
        <f>SUM(E70:E72)</f>
        <v>1</v>
      </c>
      <c r="F73" s="18"/>
      <c r="G73" s="16" t="s">
        <v>78</v>
      </c>
      <c r="H73" s="17">
        <f>SUM(H70:H72)</f>
        <v>1</v>
      </c>
      <c r="I73" s="13"/>
      <c r="J73" s="14">
        <f>SUM(E73,H73)</f>
        <v>2</v>
      </c>
      <c r="K73" s="14">
        <f>IF(J73&gt;$G$3,1,(J73/$G$3))</f>
        <v>0.5</v>
      </c>
      <c r="L73" s="14"/>
      <c r="M73" s="75" t="str">
        <f>IF(J73&gt;4,"Overloaded","OK")</f>
        <v>OK</v>
      </c>
    </row>
    <row r="74" spans="1:13" x14ac:dyDescent="0.25">
      <c r="A74" s="19" t="s">
        <v>154</v>
      </c>
      <c r="B74" t="s">
        <v>84</v>
      </c>
      <c r="C74" s="11"/>
      <c r="E74" s="12"/>
      <c r="F74" s="11" t="s">
        <v>155</v>
      </c>
      <c r="G74" s="55">
        <v>10603160</v>
      </c>
      <c r="H74" s="10">
        <v>1</v>
      </c>
      <c r="I74" s="8"/>
      <c r="J74" s="9"/>
      <c r="K74" s="9"/>
      <c r="L74" s="9"/>
      <c r="M74" s="10"/>
    </row>
    <row r="75" spans="1:13" x14ac:dyDescent="0.25">
      <c r="A75" s="20"/>
      <c r="B75" s="20"/>
      <c r="C75" s="11"/>
      <c r="E75" s="12"/>
      <c r="F75" s="11"/>
      <c r="H75" s="12"/>
      <c r="I75" s="11"/>
      <c r="M75" s="12"/>
    </row>
    <row r="76" spans="1:13" x14ac:dyDescent="0.25">
      <c r="A76" s="20"/>
      <c r="B76" s="20"/>
      <c r="C76" s="11"/>
      <c r="E76" s="12"/>
      <c r="F76" s="11"/>
      <c r="H76" s="12"/>
      <c r="I76" s="11"/>
      <c r="M76" s="12"/>
    </row>
    <row r="77" spans="1:13" x14ac:dyDescent="0.25">
      <c r="A77" s="21"/>
      <c r="B77" s="21"/>
      <c r="C77" s="13"/>
      <c r="D77" s="16" t="s">
        <v>78</v>
      </c>
      <c r="E77" s="17">
        <f>SUM(E74:E76)</f>
        <v>0</v>
      </c>
      <c r="F77" s="18"/>
      <c r="G77" s="16" t="s">
        <v>78</v>
      </c>
      <c r="H77" s="17">
        <f>SUM(H74:H76)</f>
        <v>1</v>
      </c>
      <c r="I77" s="13"/>
      <c r="J77" s="14">
        <f>SUM(E77,H77)</f>
        <v>1</v>
      </c>
      <c r="K77" s="14">
        <f>IF(J77&gt;$G$3,1,(J77/$G$3))</f>
        <v>0.25</v>
      </c>
      <c r="L77" s="14"/>
      <c r="M77" s="75" t="str">
        <f>IF(J77&gt;4,"Overloaded","OK")</f>
        <v>OK</v>
      </c>
    </row>
    <row r="78" spans="1:13" x14ac:dyDescent="0.25">
      <c r="A78" s="19" t="s">
        <v>160</v>
      </c>
      <c r="B78" t="s">
        <v>84</v>
      </c>
      <c r="C78" s="11"/>
      <c r="E78" s="12"/>
      <c r="F78" s="11" t="s">
        <v>161</v>
      </c>
      <c r="G78" s="55">
        <v>10603280</v>
      </c>
      <c r="H78" s="10">
        <v>1</v>
      </c>
      <c r="I78" s="8"/>
      <c r="J78" s="9"/>
      <c r="K78" s="9"/>
      <c r="L78" s="9"/>
      <c r="M78" s="10"/>
    </row>
    <row r="79" spans="1:13" x14ac:dyDescent="0.25">
      <c r="A79" s="20"/>
      <c r="B79" s="20"/>
      <c r="C79" s="11"/>
      <c r="E79" s="12"/>
      <c r="F79" s="11"/>
      <c r="H79" s="12"/>
      <c r="I79" s="11"/>
      <c r="M79" s="12"/>
    </row>
    <row r="80" spans="1:13" x14ac:dyDescent="0.25">
      <c r="A80" s="20"/>
      <c r="B80" s="20"/>
      <c r="C80" s="11"/>
      <c r="E80" s="12"/>
      <c r="F80" s="11"/>
      <c r="H80" s="12"/>
      <c r="I80" s="11"/>
      <c r="M80" s="12"/>
    </row>
    <row r="81" spans="1:13" x14ac:dyDescent="0.25">
      <c r="A81" s="21"/>
      <c r="B81" s="21"/>
      <c r="C81" s="13"/>
      <c r="D81" s="16" t="s">
        <v>78</v>
      </c>
      <c r="E81" s="17">
        <f>SUM(E78:E80)</f>
        <v>0</v>
      </c>
      <c r="F81" s="18"/>
      <c r="G81" s="16" t="s">
        <v>78</v>
      </c>
      <c r="H81" s="17">
        <f>SUM(H78:H80)</f>
        <v>1</v>
      </c>
      <c r="I81" s="13"/>
      <c r="J81" s="14">
        <f>SUM(E81,H81)</f>
        <v>1</v>
      </c>
      <c r="K81" s="14">
        <f>IF(J81&gt;$G$3,1,(J81/$G$3))</f>
        <v>0.25</v>
      </c>
      <c r="L81" s="14"/>
      <c r="M81" s="75" t="str">
        <f>IF(J81&gt;4,"Overloaded","OK")</f>
        <v>OK</v>
      </c>
    </row>
    <row r="82" spans="1:13" s="69" customFormat="1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1:13" s="69" customFormat="1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22" t="s">
        <v>90</v>
      </c>
      <c r="K83" s="22">
        <f>SUM(K57:K82)</f>
        <v>2.25</v>
      </c>
      <c r="L83"/>
      <c r="M83" t="s">
        <v>202</v>
      </c>
    </row>
    <row r="84" spans="1:13" s="69" customFormat="1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76" t="s">
        <v>198</v>
      </c>
      <c r="K84" s="76">
        <f>K83/3</f>
        <v>0.75</v>
      </c>
      <c r="L84"/>
      <c r="M84" t="s">
        <v>203</v>
      </c>
    </row>
    <row r="85" spans="1:13" s="69" customFormat="1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spans="1:13" x14ac:dyDescent="0.25">
      <c r="A86" s="25" t="s">
        <v>91</v>
      </c>
    </row>
    <row r="87" spans="1:13" x14ac:dyDescent="0.25">
      <c r="A87" t="s">
        <v>92</v>
      </c>
    </row>
    <row r="88" spans="1:13" x14ac:dyDescent="0.25">
      <c r="A88" t="s">
        <v>93</v>
      </c>
      <c r="B88" s="29" t="s">
        <v>94</v>
      </c>
      <c r="C88" s="29" t="s">
        <v>94</v>
      </c>
      <c r="D88" s="29" t="s">
        <v>95</v>
      </c>
      <c r="E88" s="29" t="s">
        <v>95</v>
      </c>
      <c r="F88" s="29" t="s">
        <v>96</v>
      </c>
      <c r="G88" s="29" t="s">
        <v>96</v>
      </c>
      <c r="H88" s="29" t="s">
        <v>97</v>
      </c>
      <c r="I88" s="73" t="s">
        <v>98</v>
      </c>
      <c r="J88" s="74"/>
      <c r="K88" s="22">
        <f>(1/4)*24</f>
        <v>6</v>
      </c>
      <c r="L88" s="22"/>
    </row>
    <row r="89" spans="1:13" x14ac:dyDescent="0.25">
      <c r="B89" s="29" t="s">
        <v>99</v>
      </c>
      <c r="C89" s="29" t="s">
        <v>100</v>
      </c>
      <c r="D89" s="29" t="s">
        <v>99</v>
      </c>
      <c r="E89" s="29" t="s">
        <v>100</v>
      </c>
      <c r="F89" s="29" t="s">
        <v>99</v>
      </c>
      <c r="G89" s="29" t="s">
        <v>101</v>
      </c>
      <c r="H89" s="29" t="s">
        <v>99</v>
      </c>
    </row>
    <row r="90" spans="1:13" x14ac:dyDescent="0.25">
      <c r="B90" s="30" t="s">
        <v>175</v>
      </c>
      <c r="C90" s="30" t="s">
        <v>179</v>
      </c>
      <c r="D90" s="30" t="s">
        <v>182</v>
      </c>
      <c r="E90" s="30" t="s">
        <v>159</v>
      </c>
      <c r="F90" s="30" t="s">
        <v>190</v>
      </c>
      <c r="G90" s="30" t="s">
        <v>193</v>
      </c>
      <c r="H90" s="31" t="s">
        <v>195</v>
      </c>
    </row>
    <row r="91" spans="1:13" x14ac:dyDescent="0.25">
      <c r="B91" s="31" t="s">
        <v>176</v>
      </c>
      <c r="C91" s="31" t="s">
        <v>180</v>
      </c>
      <c r="D91" s="31" t="s">
        <v>183</v>
      </c>
      <c r="E91" s="31" t="s">
        <v>188</v>
      </c>
      <c r="F91" s="31" t="s">
        <v>191</v>
      </c>
      <c r="G91" s="31" t="s">
        <v>194</v>
      </c>
      <c r="H91" s="31" t="s">
        <v>196</v>
      </c>
    </row>
    <row r="92" spans="1:13" x14ac:dyDescent="0.25">
      <c r="B92" s="31" t="s">
        <v>177</v>
      </c>
      <c r="C92" s="31" t="s">
        <v>181</v>
      </c>
      <c r="D92" s="31" t="s">
        <v>184</v>
      </c>
      <c r="E92" s="31" t="s">
        <v>189</v>
      </c>
      <c r="F92" s="31" t="s">
        <v>192</v>
      </c>
      <c r="G92" s="31"/>
      <c r="H92" s="20"/>
    </row>
    <row r="93" spans="1:13" x14ac:dyDescent="0.25">
      <c r="B93" s="31" t="s">
        <v>178</v>
      </c>
      <c r="C93" s="31"/>
      <c r="D93" s="31" t="s">
        <v>130</v>
      </c>
      <c r="E93" s="31"/>
      <c r="F93" s="31"/>
      <c r="G93" s="31"/>
      <c r="H93" s="20"/>
    </row>
    <row r="94" spans="1:13" x14ac:dyDescent="0.25">
      <c r="B94" s="72"/>
      <c r="C94" s="72"/>
      <c r="D94" s="72" t="s">
        <v>186</v>
      </c>
      <c r="E94" s="72"/>
      <c r="F94" s="72"/>
      <c r="G94" s="72"/>
      <c r="H94" s="20"/>
    </row>
    <row r="95" spans="1:13" x14ac:dyDescent="0.25">
      <c r="B95" s="72"/>
      <c r="C95" s="72"/>
      <c r="D95" s="72" t="s">
        <v>187</v>
      </c>
      <c r="E95" s="72"/>
      <c r="F95" s="72"/>
      <c r="G95" s="72"/>
      <c r="H95" s="20"/>
    </row>
    <row r="96" spans="1:13" x14ac:dyDescent="0.25">
      <c r="B96" s="32"/>
      <c r="C96" s="32"/>
      <c r="D96" s="32" t="s">
        <v>185</v>
      </c>
      <c r="E96" s="32"/>
      <c r="F96" s="32"/>
      <c r="G96" s="32"/>
      <c r="H96" s="21"/>
    </row>
    <row r="97" spans="2:15" x14ac:dyDescent="0.25">
      <c r="B97">
        <v>4</v>
      </c>
      <c r="C97">
        <v>3</v>
      </c>
      <c r="D97">
        <v>7</v>
      </c>
      <c r="E97">
        <v>3</v>
      </c>
      <c r="F97">
        <v>3</v>
      </c>
      <c r="G97">
        <v>2</v>
      </c>
      <c r="H97">
        <v>2</v>
      </c>
    </row>
    <row r="98" spans="2:15" x14ac:dyDescent="0.25">
      <c r="B98" t="s">
        <v>90</v>
      </c>
      <c r="C98">
        <f>B97+C97+D97+E97+F97+G97+H97</f>
        <v>24</v>
      </c>
    </row>
    <row r="99" spans="2:15" s="69" customFormat="1" x14ac:dyDescent="0.25">
      <c r="J99" s="69" t="s">
        <v>90</v>
      </c>
      <c r="K99" s="69">
        <f>(1/4)*24</f>
        <v>6</v>
      </c>
      <c r="M99" s="69" t="s">
        <v>204</v>
      </c>
    </row>
    <row r="100" spans="2:15" s="69" customFormat="1" x14ac:dyDescent="0.25">
      <c r="J100" s="77" t="s">
        <v>198</v>
      </c>
      <c r="K100" s="77">
        <f>K99/24</f>
        <v>0.25</v>
      </c>
      <c r="M100" s="69" t="s">
        <v>205</v>
      </c>
    </row>
    <row r="102" spans="2:15" x14ac:dyDescent="0.25">
      <c r="G102" s="61"/>
    </row>
    <row r="103" spans="2:15" x14ac:dyDescent="0.25">
      <c r="G103" s="62"/>
      <c r="J103" s="80" t="s">
        <v>198</v>
      </c>
      <c r="K103" s="80">
        <f>SUM(K35+K51)/8</f>
        <v>0.70937499999999998</v>
      </c>
      <c r="M103" t="s">
        <v>206</v>
      </c>
      <c r="O103" s="69"/>
    </row>
    <row r="104" spans="2:15" x14ac:dyDescent="0.25">
      <c r="J104" s="81"/>
      <c r="K104" s="81"/>
    </row>
    <row r="105" spans="2:15" x14ac:dyDescent="0.25">
      <c r="J105" s="80" t="s">
        <v>198</v>
      </c>
      <c r="K105" s="80">
        <f>SUM(K35+K51+K83+K88)/39</f>
        <v>0.35705128205128206</v>
      </c>
      <c r="M105" t="s">
        <v>207</v>
      </c>
      <c r="O105" s="69"/>
    </row>
  </sheetData>
  <pageMargins left="0.7" right="0.7" top="0.75" bottom="0.75" header="0.3" footer="0.3"/>
  <pageSetup paperSize="9"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8"/>
  <sheetViews>
    <sheetView workbookViewId="0">
      <selection activeCell="P34" sqref="P34"/>
    </sheetView>
  </sheetViews>
  <sheetFormatPr defaultRowHeight="15" x14ac:dyDescent="0.25"/>
  <sheetData>
    <row r="1" spans="1:22" x14ac:dyDescent="0.25">
      <c r="A1" s="25" t="s">
        <v>102</v>
      </c>
    </row>
    <row r="3" spans="1:22" x14ac:dyDescent="0.25">
      <c r="A3" s="27"/>
      <c r="B3" s="27" t="s">
        <v>103</v>
      </c>
    </row>
    <row r="4" spans="1:22" x14ac:dyDescent="0.25">
      <c r="B4" t="s">
        <v>104</v>
      </c>
    </row>
    <row r="6" spans="1:22" x14ac:dyDescent="0.25">
      <c r="A6" s="25" t="s">
        <v>105</v>
      </c>
    </row>
    <row r="7" spans="1:22" x14ac:dyDescent="0.25">
      <c r="A7" s="25"/>
    </row>
    <row r="8" spans="1:22" x14ac:dyDescent="0.25">
      <c r="A8" s="25"/>
      <c r="B8" s="38" t="s">
        <v>106</v>
      </c>
      <c r="M8" s="38" t="s">
        <v>107</v>
      </c>
    </row>
    <row r="9" spans="1:22" x14ac:dyDescent="0.25">
      <c r="A9" s="25"/>
      <c r="B9" s="38"/>
      <c r="M9" s="38"/>
    </row>
    <row r="10" spans="1:22" x14ac:dyDescent="0.25">
      <c r="A10" s="25"/>
      <c r="B10" s="38"/>
      <c r="H10" s="37" t="s">
        <v>108</v>
      </c>
      <c r="M10" s="38"/>
      <c r="V10" s="37" t="s">
        <v>109</v>
      </c>
    </row>
    <row r="11" spans="1:22" x14ac:dyDescent="0.25">
      <c r="M11" s="38"/>
    </row>
    <row r="12" spans="1:22" x14ac:dyDescent="0.25">
      <c r="M12" s="38"/>
    </row>
    <row r="13" spans="1:22" x14ac:dyDescent="0.25">
      <c r="H13" s="37"/>
      <c r="M13" s="37" t="s">
        <v>110</v>
      </c>
      <c r="R13" s="37" t="s">
        <v>111</v>
      </c>
    </row>
    <row r="16" spans="1:22" x14ac:dyDescent="0.25">
      <c r="M16" s="38"/>
    </row>
    <row r="17" spans="1:22" x14ac:dyDescent="0.25">
      <c r="M17" s="37" t="s">
        <v>112</v>
      </c>
      <c r="R17" t="s">
        <v>113</v>
      </c>
      <c r="U17" s="39"/>
      <c r="V17" s="39"/>
    </row>
    <row r="20" spans="1:22" x14ac:dyDescent="0.25">
      <c r="M20" s="38"/>
    </row>
    <row r="21" spans="1:22" x14ac:dyDescent="0.25">
      <c r="M21" s="37" t="s">
        <v>114</v>
      </c>
      <c r="S21" t="s">
        <v>115</v>
      </c>
    </row>
    <row r="24" spans="1:22" x14ac:dyDescent="0.25">
      <c r="A24" s="25" t="s">
        <v>116</v>
      </c>
    </row>
    <row r="25" spans="1:22" x14ac:dyDescent="0.25">
      <c r="A25" s="25"/>
    </row>
    <row r="26" spans="1:22" x14ac:dyDescent="0.25">
      <c r="B26" s="38" t="s">
        <v>106</v>
      </c>
      <c r="M26" s="38" t="s">
        <v>107</v>
      </c>
    </row>
    <row r="27" spans="1:22" x14ac:dyDescent="0.25">
      <c r="J27" t="s">
        <v>117</v>
      </c>
    </row>
    <row r="28" spans="1:22" x14ac:dyDescent="0.25">
      <c r="F28" s="37" t="s">
        <v>118</v>
      </c>
      <c r="G28" s="37"/>
    </row>
    <row r="29" spans="1:22" x14ac:dyDescent="0.25">
      <c r="Q29" t="s">
        <v>119</v>
      </c>
    </row>
    <row r="32" spans="1:22" x14ac:dyDescent="0.25">
      <c r="O32" t="s">
        <v>120</v>
      </c>
    </row>
    <row r="35" spans="1:14" x14ac:dyDescent="0.25">
      <c r="A35" s="25" t="s">
        <v>121</v>
      </c>
    </row>
    <row r="37" spans="1:14" x14ac:dyDescent="0.25">
      <c r="B37" s="38" t="s">
        <v>106</v>
      </c>
      <c r="M37" s="38" t="s">
        <v>107</v>
      </c>
    </row>
    <row r="38" spans="1:14" x14ac:dyDescent="0.25">
      <c r="B38" t="s">
        <v>122</v>
      </c>
    </row>
    <row r="39" spans="1:14" x14ac:dyDescent="0.25">
      <c r="M39" t="s">
        <v>123</v>
      </c>
    </row>
    <row r="41" spans="1:14" x14ac:dyDescent="0.25">
      <c r="M41" t="s">
        <v>124</v>
      </c>
    </row>
    <row r="43" spans="1:14" x14ac:dyDescent="0.25">
      <c r="A43" s="25" t="s">
        <v>125</v>
      </c>
    </row>
    <row r="45" spans="1:14" x14ac:dyDescent="0.25">
      <c r="B45" s="38" t="s">
        <v>106</v>
      </c>
    </row>
    <row r="46" spans="1:14" x14ac:dyDescent="0.25">
      <c r="M46" s="38" t="s">
        <v>107</v>
      </c>
    </row>
    <row r="47" spans="1:14" x14ac:dyDescent="0.25">
      <c r="D47" t="s">
        <v>126</v>
      </c>
    </row>
    <row r="48" spans="1:14" x14ac:dyDescent="0.25">
      <c r="N48" t="s">
        <v>127</v>
      </c>
    </row>
  </sheetData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แนวทาง-แม่โจ้</vt:lpstr>
      <vt:lpstr>แนวทาง-คณะ</vt:lpstr>
      <vt:lpstr>วิธีการคำนวณ-TOBIZ</vt:lpstr>
      <vt:lpstr>สูตรการคำนวณ</vt:lpstr>
      <vt:lpstr>'แนวทาง-แม่โจ้'!OLE_LINK1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DELL</cp:lastModifiedBy>
  <cp:revision/>
  <cp:lastPrinted>2023-04-24T04:53:00Z</cp:lastPrinted>
  <dcterms:created xsi:type="dcterms:W3CDTF">2019-12-26T04:21:03Z</dcterms:created>
  <dcterms:modified xsi:type="dcterms:W3CDTF">2023-04-24T09:34:04Z</dcterms:modified>
  <cp:category/>
  <cp:contentStatus/>
</cp:coreProperties>
</file>