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3-ประกันคุณภาพ 2567\FTE\2567\"/>
    </mc:Choice>
  </mc:AlternateContent>
  <bookViews>
    <workbookView xWindow="0" yWindow="0" windowWidth="24000" windowHeight="9510" activeTab="1"/>
  </bookViews>
  <sheets>
    <sheet name="แนวทางข้อตกลง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0" i="2" l="1"/>
  <c r="C9" i="6"/>
  <c r="B9" i="6"/>
  <c r="H90" i="2"/>
  <c r="H82" i="2"/>
  <c r="H74" i="2"/>
  <c r="H59" i="2"/>
  <c r="H47" i="2"/>
  <c r="H34" i="2"/>
  <c r="H30" i="2"/>
  <c r="H23" i="2"/>
  <c r="H19" i="2"/>
  <c r="E25" i="2" l="1"/>
  <c r="E32" i="2"/>
  <c r="E18" i="2"/>
  <c r="K131" i="2" l="1"/>
  <c r="H77" i="2" l="1"/>
  <c r="H56" i="2"/>
  <c r="H51" i="2"/>
  <c r="H31" i="2"/>
  <c r="E31" i="2"/>
  <c r="H26" i="2"/>
  <c r="E26" i="2"/>
  <c r="H21" i="2"/>
  <c r="H16" i="2"/>
  <c r="E16" i="2"/>
  <c r="H91" i="2"/>
  <c r="H36" i="2"/>
  <c r="H103" i="2"/>
  <c r="E103" i="2"/>
  <c r="H99" i="2"/>
  <c r="E99" i="2"/>
  <c r="H95" i="2"/>
  <c r="E95" i="2"/>
  <c r="J95" i="2" s="1"/>
  <c r="M95" i="2" s="1"/>
  <c r="E91" i="2"/>
  <c r="J99" i="2" l="1"/>
  <c r="M99" i="2" s="1"/>
  <c r="J103" i="2"/>
  <c r="M103" i="2" s="1"/>
  <c r="J91" i="2"/>
  <c r="K91" i="2" s="1"/>
  <c r="K95" i="2"/>
  <c r="H86" i="2"/>
  <c r="E86" i="2"/>
  <c r="H81" i="2"/>
  <c r="E81" i="2"/>
  <c r="E77" i="2"/>
  <c r="H72" i="2"/>
  <c r="E72" i="2"/>
  <c r="J72" i="2" s="1"/>
  <c r="K99" i="2" l="1"/>
  <c r="K103" i="2"/>
  <c r="M72" i="2"/>
  <c r="M91" i="2"/>
  <c r="J86" i="2"/>
  <c r="K86" i="2" s="1"/>
  <c r="J81" i="2"/>
  <c r="K81" i="2" s="1"/>
  <c r="J77" i="2"/>
  <c r="K77" i="2" s="1"/>
  <c r="K72" i="2" l="1"/>
  <c r="M86" i="2"/>
  <c r="M81" i="2"/>
  <c r="M77" i="2"/>
  <c r="H68" i="2" l="1"/>
  <c r="E68" i="2"/>
  <c r="H64" i="2"/>
  <c r="E64" i="2"/>
  <c r="H60" i="2"/>
  <c r="E60" i="2"/>
  <c r="J64" i="2" l="1"/>
  <c r="M64" i="2" s="1"/>
  <c r="J68" i="2"/>
  <c r="K68" i="2" s="1"/>
  <c r="J60" i="2"/>
  <c r="M60" i="2" s="1"/>
  <c r="K64" i="2" l="1"/>
  <c r="M68" i="2"/>
  <c r="K60" i="2"/>
  <c r="N4" i="2" l="1"/>
  <c r="E56" i="2" l="1"/>
  <c r="J56" i="2" s="1"/>
  <c r="E51" i="2"/>
  <c r="H45" i="2"/>
  <c r="E45" i="2"/>
  <c r="E36" i="2"/>
  <c r="J36" i="2" s="1"/>
  <c r="E21" i="2"/>
  <c r="J16" i="2" l="1"/>
  <c r="K15" i="2" s="1"/>
  <c r="J21" i="2"/>
  <c r="J45" i="2"/>
  <c r="M45" i="2" s="1"/>
  <c r="J26" i="2"/>
  <c r="M26" i="2" s="1"/>
  <c r="J31" i="2"/>
  <c r="K31" i="2" s="1"/>
  <c r="J51" i="2"/>
  <c r="K51" i="2" s="1"/>
  <c r="M56" i="2"/>
  <c r="K56" i="2"/>
  <c r="M36" i="2"/>
  <c r="K36" i="2"/>
  <c r="K16" i="2" l="1"/>
  <c r="M16" i="2"/>
  <c r="K26" i="2"/>
  <c r="K45" i="2"/>
  <c r="M21" i="2"/>
  <c r="K21" i="2"/>
  <c r="M51" i="2"/>
  <c r="M31" i="2"/>
  <c r="K106" i="2" l="1"/>
  <c r="K107" i="2" s="1"/>
  <c r="K38" i="2"/>
  <c r="K139" i="2" l="1"/>
  <c r="K141" i="2"/>
  <c r="K39" i="2"/>
</calcChain>
</file>

<file path=xl/comments1.xml><?xml version="1.0" encoding="utf-8"?>
<comments xmlns="http://schemas.openxmlformats.org/spreadsheetml/2006/main">
  <authors>
    <author>Nittaya</author>
    <author>P_MOLL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39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7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30" authorId="0" shapeId="0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31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39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41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<sst xmlns="http://schemas.openxmlformats.org/spreadsheetml/2006/main" count="280" uniqueCount="182">
  <si>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</si>
  <si>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</si>
  <si>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</si>
  <si>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</si>
  <si>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</si>
  <si>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</si>
  <si>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</si>
  <si>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</si>
  <si>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</si>
  <si>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</si>
  <si>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</si>
  <si>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ตัวอย่างการคิด FTE ของอาจารย์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</si>
  <si>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</si>
  <si>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</si>
  <si>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</si>
  <si>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</si>
  <si>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</si>
  <si>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</si>
  <si>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</si>
  <si>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</si>
  <si>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</si>
  <si>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</si>
  <si>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</si>
  <si>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</si>
  <si>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</si>
  <si>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</si>
  <si>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</si>
  <si>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</si>
  <si>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</si>
  <si>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</si>
  <si>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</si>
  <si>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</si>
  <si>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</si>
  <si>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</si>
  <si>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</si>
  <si>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</si>
  <si>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</si>
  <si>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</si>
  <si>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</si>
  <si>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</si>
  <si>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</si>
  <si>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</si>
  <si>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</si>
  <si>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</si>
  <si>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</si>
  <si>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</si>
  <si>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</si>
  <si>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</si>
  <si>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</si>
  <si>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</si>
  <si>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</si>
  <si>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</si>
  <si>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</si>
  <si>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Tahoma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</si>
  <si>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</si>
  <si>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</si>
  <si>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</si>
  <si>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</si>
  <si>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</si>
  <si>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</si>
  <si>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</si>
  <si>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</si>
  <si>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</si>
  <si>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</si>
  <si>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</si>
  <si>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</si>
  <si>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</si>
  <si>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</si>
  <si>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</si>
  <si>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</si>
  <si>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</si>
  <si>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</si>
  <si>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</si>
  <si>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</si>
  <si>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</si>
  <si>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</si>
  <si>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</si>
  <si>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</si>
  <si>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</si>
  <si>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</si>
  <si>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</si>
  <si>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</si>
  <si>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(FTE รวมของอาจารย์สอน สังกัดนอกคณะ)</t>
  </si>
  <si>
    <t>(FTE เฉลี่ยของอาจารย์สอน สังกัดนอกคณะ)</t>
  </si>
  <si>
    <t>ของอาจารย์สอน ในคณะ</t>
  </si>
  <si>
    <t>ของอาจารย์สอน ทั้งหมดของหลักสูตร (ในคณะ+นอกคณะ)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</si>
  <si>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</si>
  <si>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</si>
  <si>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</si>
  <si>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</si>
  <si>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</si>
  <si>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</si>
  <si>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</si>
  <si>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</si>
  <si>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</si>
  <si>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</si>
  <si>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</si>
  <si>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</si>
  <si>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อ.ดร.วลัยลดา ถาวรมงคลกิจ</t>
  </si>
  <si>
    <t>อ.ดร.มนสิชา อินทจักร</t>
  </si>
  <si>
    <t>อารยธรรมและโลกสมัยใหม่</t>
  </si>
  <si>
    <t>ประวัติศาสตร์และพัฒนาการของล้านนา</t>
  </si>
  <si>
    <t>เกษตรเพื่อชีวิต</t>
  </si>
  <si>
    <t>ทักษะดิจิทัลในศตวรรษที่ 21</t>
  </si>
  <si>
    <t>ภาษาไทยเพื่อกิจธุระยุคดิจิทัล</t>
  </si>
  <si>
    <t>ภาษาอังกฤษในชีวิตประจำวัน</t>
  </si>
  <si>
    <t>ทักษะภาษาอังกฤษสำหรับศตวรรษที่ 21</t>
  </si>
  <si>
    <t>การตลาดบนสมาร์ทโฟน</t>
  </si>
  <si>
    <t>อาจารย์อรุณโรจน์ พวงสุวรรณ</t>
  </si>
  <si>
    <t>ความรู้เบื้องต้นเกี่ยวกับการท่องเที่ยวและการโรงแรม</t>
  </si>
  <si>
    <t>อาจารย์ ดร.ทิพย์วดี โพธิ์สิทธิพรรณ</t>
  </si>
  <si>
    <t>ผู้ช่วยศาสตราจารย์ ดร.ลักขณา พันธุ์แสนศรี</t>
  </si>
  <si>
    <t>เทคโนโลยีสารสนเทศและการสื่อสารทางการท่องเที่ยว</t>
  </si>
  <si>
    <t>ระบบนิเวศและสิ่งแวดล้อม</t>
  </si>
  <si>
    <t>อาจารย์ ดร.เชษฐ์ ใจเพชร</t>
  </si>
  <si>
    <t>ภาษาอังกฤษสำหรับการท่องเที่ยวสมัยใหม่</t>
  </si>
  <si>
    <t>การคิดเชิงออกแบบเพื่อพัฒนาจุดหมายปลายทางการท่องเที่ยว</t>
  </si>
  <si>
    <t>อาจารย์ ดร.วุฒิพงษ์ ฉั่วตระกูล</t>
  </si>
  <si>
    <t>จิตวิทยาการบริการ</t>
  </si>
  <si>
    <t>อาจารย์ ดร.วัชรีวรรณ ชาติพันธ์</t>
  </si>
  <si>
    <t>พฤติกรรมการท่องเที่ยว</t>
  </si>
  <si>
    <t>ผู้ช่วยศาสตราจารย์รักธิดา ศิริ พิทักษ์กิจนุกูร</t>
  </si>
  <si>
    <t>ภาษาจีนขั้นต้น 1</t>
  </si>
  <si>
    <t>ภาษาญี่ปุ่นเบื้องต้น 1</t>
  </si>
  <si>
    <t>สุขภาวะและความปลอดภัยของการท่องเที่ยว</t>
  </si>
  <si>
    <t>อาจารย์อนุวัต เชื้อเย็น</t>
  </si>
  <si>
    <t>กฎหมายสำหรับการท่องเที่ยว</t>
  </si>
  <si>
    <t>อาจารย์ชัช พชรธรรมกุล</t>
  </si>
  <si>
    <t>การตลาดดิจิทัลเพื่อการท่องเที่ยว</t>
  </si>
  <si>
    <t>การพัฒนาการท่องเที่ยวอย่างยั่งยืน</t>
  </si>
  <si>
    <t>อาจารย์ ดร.ยุทธการ ไวยอาภา</t>
  </si>
  <si>
    <t>ภาษาญี่ปุ่นเบื้องต้น 2</t>
  </si>
  <si>
    <t>ภาษาจีนขั้นต้น 2</t>
  </si>
  <si>
    <t>วัฒนธรรมและมรดกภูมิปัญญาไทยเพื่อการท่องเที่ยว</t>
  </si>
  <si>
    <t>ภูมิศาสตร์เพื่อการพัฒนาทรัพยากรการท่องเที่ยว</t>
  </si>
  <si>
    <t>อาจารย์ ดร.กีรติ ตระการศิริวานิช</t>
  </si>
  <si>
    <t>อาจารย์ ดร.เกวลิน หนูสุทธิ์</t>
  </si>
  <si>
    <t>การวิเคราะห์ข้อมูลด้านอุตสาหกรรมการท่องเที่ยว</t>
  </si>
  <si>
    <t>กฎหมายและองค์กรสิ่งแวดล้อม</t>
  </si>
  <si>
    <t>วิธีวิจัยทางการท่องเที่ยว</t>
  </si>
  <si>
    <t>อาจารย์ ดร.กวินรัตน์ อัฐวงศ์ชยากร</t>
  </si>
  <si>
    <t>การวางแผนและพัฒนาการท่องเที่ยว</t>
  </si>
  <si>
    <t>อาจารย์ ดร.สวิชญา ศุภอุดมฤกษ์</t>
  </si>
  <si>
    <t>การสื่อความหมายธรรมชาติและวัฒนธรรม</t>
  </si>
  <si>
    <t>ประวัติศาสตร์ไทยเพื่อการท่องเที่ยว</t>
  </si>
  <si>
    <t>Year 4</t>
  </si>
  <si>
    <t>Semester 1</t>
  </si>
  <si>
    <t>สนทนาภาษาอังกฤษ</t>
  </si>
  <si>
    <t>การประเมินผลกระทบทางการท่องเที่ยว</t>
  </si>
  <si>
    <t>อาจารย์ ดร.อรจนา แสนไชย จันทรประยูร</t>
  </si>
  <si>
    <t>การจัดการธุรกิจการท่องเที่ยวอย่างยั่งยืน</t>
  </si>
  <si>
    <t>การจัดการทรัพยากรมนุษย์เพื่อการท่องเที่ยว</t>
  </si>
  <si>
    <t>ภาษาญี่ปุ่นเพื่อการท่องเที่ยว 1</t>
  </si>
  <si>
    <t>ภาษาจีนเพื่อการท่องเที่ยว 1</t>
  </si>
  <si>
    <t xml:space="preserve">สหกิจศึกษา  </t>
  </si>
  <si>
    <t>พท 497</t>
  </si>
  <si>
    <t>นิเทศศาสตร์กับการท่องเที่ยว</t>
  </si>
  <si>
    <t>การจัดการทรัพยากรทางการท่องเที่ยวในลักษณะบูรณาการ</t>
  </si>
  <si>
    <t>การขนส่งและลอจิสติกส์เพื่อการท่องเที่ยว</t>
  </si>
  <si>
    <t xml:space="preserve">พท450 </t>
  </si>
  <si>
    <t xml:space="preserve"> การจักการท่องเที่ยวโดยชุมชน</t>
  </si>
  <si>
    <t>สัมมนาทางการท่องเที่ยว</t>
  </si>
  <si>
    <t>พท470</t>
  </si>
  <si>
    <t>พท310</t>
  </si>
  <si>
    <t xml:space="preserve"> วิธีวิจัยทางการท่องเที่ยว</t>
  </si>
  <si>
    <t>ประวัติศาสตร์และมรดกทางวัฒนธรรมไทย</t>
  </si>
  <si>
    <t>ธท233</t>
  </si>
  <si>
    <t>การจัดการท่องเที่ยวเชิงนิเวศ</t>
  </si>
  <si>
    <t xml:space="preserve">พท360 </t>
  </si>
  <si>
    <t>รศ.ดร.อัครพงศ์  อั้นทอง</t>
  </si>
  <si>
    <t xml:space="preserve"> การจัดการทรัพยากรมนุษย์เพื่อการท่องเที่ยว</t>
  </si>
  <si>
    <t>การวิจัยเพื่อธุรกิจการท่องเที่ยวและบริการ</t>
  </si>
  <si>
    <t>การท่องเที่ยวเชิงสุขภาพ</t>
  </si>
  <si>
    <t>การท่องเที่ยวเชิงศิลปวิทยาการอาหาร</t>
  </si>
  <si>
    <t>หลักการมัคคุเทศก์</t>
  </si>
  <si>
    <t xml:space="preserve"> การจัดการที่พักแรม</t>
  </si>
  <si>
    <t xml:space="preserve">พท440 </t>
  </si>
  <si>
    <t>การใช้ชีวิตในสังคมดิจิทัล</t>
  </si>
  <si>
    <t>กลุ่มภาษาเพื่องานอาชีพ (4)</t>
  </si>
  <si>
    <t>อาจารย์ ดร.ปานแพร เชาวน์ประยูร อุดมรักษาทรัพย์</t>
  </si>
  <si>
    <t>ตารางแสดงข้อมูลภาระงานอาจารย์ในหลักสูตรศิลปศาสตรบัรฑิต สาขาวิชาพัฒนาการท่องเที่ยว</t>
  </si>
  <si>
    <t>พท351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</si>
</sst>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ahoma"/>
      <family val="2"/>
      <scheme val="minor"/>
    </font>
    <font>
      <sz val="12"/>
      <color theme="1"/>
      <name val="Tahoma"/>
      <family val="2"/>
    </font>
    <font>
      <sz val="11"/>
      <color rgb="FFC00000"/>
      <name val="Tahoma"/>
      <family val="2"/>
      <scheme val="minor"/>
    </font>
    <font>
      <u/>
      <sz val="11"/>
      <color theme="1"/>
      <name val="Tahoma"/>
      <family val="2"/>
      <scheme val="minor"/>
    </font>
    <font>
      <b/>
      <sz val="11"/>
      <color rgb="FFC00000"/>
      <name val="Tahoma"/>
      <family val="2"/>
      <scheme val="minor"/>
    </font>
    <font>
      <sz val="11"/>
      <name val="Tahoma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color theme="3" tint="0.3999755851924192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8" fillId="6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11" fillId="5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0" fillId="0" borderId="16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wrapText="1"/>
    </xf>
    <xf numFmtId="0" fontId="0" fillId="3" borderId="0" xfId="0" applyFill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Fill="1" applyBorder="1"/>
    <xf numFmtId="0" fontId="14" fillId="0" borderId="14" xfId="0" applyFont="1" applyBorder="1"/>
    <xf numFmtId="0" fontId="14" fillId="0" borderId="9" xfId="0" applyFont="1" applyBorder="1"/>
    <xf numFmtId="0" fontId="14" fillId="0" borderId="0" xfId="0" applyFont="1"/>
    <xf numFmtId="0" fontId="14" fillId="0" borderId="10" xfId="0" applyFont="1" applyBorder="1"/>
    <xf numFmtId="0" fontId="14" fillId="0" borderId="0" xfId="0" applyFont="1" applyAlignment="1">
      <alignment horizontal="center"/>
    </xf>
    <xf numFmtId="0" fontId="14" fillId="0" borderId="0" xfId="0" applyFont="1" applyFill="1" applyBorder="1"/>
    <xf numFmtId="0" fontId="14" fillId="0" borderId="14" xfId="0" applyFont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10" xfId="0" applyFill="1" applyBorder="1"/>
    <xf numFmtId="0" fontId="0" fillId="2" borderId="9" xfId="0" applyFill="1" applyBorder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9" xfId="0" applyFont="1" applyFill="1" applyBorder="1"/>
    <xf numFmtId="0" fontId="0" fillId="0" borderId="9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14" fillId="0" borderId="11" xfId="0" applyFont="1" applyBorder="1"/>
    <xf numFmtId="0" fontId="14" fillId="0" borderId="7" xfId="0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/>
    <xf numFmtId="0" fontId="0" fillId="0" borderId="1" xfId="0" applyBorder="1" applyAlignment="1">
      <alignment wrapText="1"/>
    </xf>
    <xf numFmtId="0" fontId="11" fillId="0" borderId="1" xfId="0" applyFont="1" applyBorder="1"/>
    <xf numFmtId="0" fontId="11" fillId="0" borderId="2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0" xfId="0" applyFont="1" applyAlignment="1">
      <alignment horizontal="center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vertical="top"/>
    </xf>
    <xf numFmtId="0" fontId="0" fillId="0" borderId="0" xfId="0" applyFill="1" applyBorder="1" applyAlignment="1">
      <alignment wrapText="1"/>
    </xf>
    <xf numFmtId="0" fontId="0" fillId="8" borderId="6" xfId="0" applyFill="1" applyBorder="1"/>
    <xf numFmtId="0" fontId="0" fillId="0" borderId="1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11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0"/>
  <sheetViews>
    <sheetView zoomScale="90" zoomScaleNormal="90" workbookViewId="0"/>
  </sheetViews>
  <sheetFormatPr defaultColWidth="9" defaultRowHeight="15" x14ac:dyDescent="0.2"/>
  <cols>
    <col min="1" max="4" width="9" style="29"/>
    <col min="5" max="5" width="15.125" style="29" customWidth="1"/>
    <col min="6" max="16384" width="9" style="29"/>
  </cols>
  <sheetData>
    <row r="1" spans="1:6" x14ac:dyDescent="0.2">
      <c r="A1" s="29" t="s">
        <v>79</v>
      </c>
    </row>
    <row r="2" spans="1:6" x14ac:dyDescent="0.2">
      <c r="A2" s="29" t="s">
        <v>78</v>
      </c>
    </row>
    <row r="3" spans="1:6" x14ac:dyDescent="0.2">
      <c r="A3" s="29" t="s">
        <v>61</v>
      </c>
    </row>
    <row r="4" spans="1:6" x14ac:dyDescent="0.2">
      <c r="A4" s="29" t="s">
        <v>62</v>
      </c>
    </row>
    <row r="5" spans="1:6" x14ac:dyDescent="0.2">
      <c r="A5" s="29" t="s">
        <v>63</v>
      </c>
    </row>
    <row r="6" spans="1:6" x14ac:dyDescent="0.2">
      <c r="A6" s="29" t="s">
        <v>64</v>
      </c>
    </row>
    <row r="7" spans="1:6" x14ac:dyDescent="0.2">
      <c r="C7" s="36" t="s">
        <v>0</v>
      </c>
      <c r="F7" s="29" t="s">
        <v>1</v>
      </c>
    </row>
    <row r="8" spans="1:6" x14ac:dyDescent="0.2">
      <c r="C8" s="36" t="s">
        <v>2</v>
      </c>
      <c r="F8" s="29" t="s">
        <v>1</v>
      </c>
    </row>
    <row r="9" spans="1:6" x14ac:dyDescent="0.2">
      <c r="C9" s="36" t="s">
        <v>3</v>
      </c>
      <c r="F9" s="29" t="s">
        <v>4</v>
      </c>
    </row>
    <row r="10" spans="1:6" x14ac:dyDescent="0.2">
      <c r="C10" s="36" t="s">
        <v>5</v>
      </c>
      <c r="F10" s="29" t="s">
        <v>1</v>
      </c>
    </row>
    <row r="11" spans="1:6" x14ac:dyDescent="0.2">
      <c r="C11" s="36" t="s">
        <v>59</v>
      </c>
    </row>
    <row r="12" spans="1:6" x14ac:dyDescent="0.2">
      <c r="C12" s="36" t="s">
        <v>60</v>
      </c>
    </row>
    <row r="13" spans="1:6" x14ac:dyDescent="0.2">
      <c r="C13" s="37" t="s">
        <v>6</v>
      </c>
    </row>
    <row r="14" spans="1:6" x14ac:dyDescent="0.2">
      <c r="C14" s="29" t="s">
        <v>7</v>
      </c>
    </row>
    <row r="15" spans="1:6" x14ac:dyDescent="0.2">
      <c r="A15" s="29" t="s">
        <v>65</v>
      </c>
    </row>
    <row r="16" spans="1:6" x14ac:dyDescent="0.2">
      <c r="A16" s="29" t="s">
        <v>8</v>
      </c>
    </row>
    <row r="17" spans="1:1" x14ac:dyDescent="0.2">
      <c r="A17" s="29" t="s">
        <v>9</v>
      </c>
    </row>
    <row r="18" spans="1:1" x14ac:dyDescent="0.2">
      <c r="A18" s="29" t="s">
        <v>10</v>
      </c>
    </row>
    <row r="19" spans="1:1" x14ac:dyDescent="0.2">
      <c r="A19" s="29" t="s">
        <v>66</v>
      </c>
    </row>
    <row r="20" spans="1:1" x14ac:dyDescent="0.2">
      <c r="A20" s="29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O142"/>
  <sheetViews>
    <sheetView tabSelected="1" topLeftCell="A10" workbookViewId="0">
      <selection activeCell="K24" sqref="K24"/>
    </sheetView>
  </sheetViews>
  <sheetFormatPr defaultRowHeight="14.25" x14ac:dyDescent="0.2"/>
  <cols>
    <col min="1" max="1" width="26.875" customWidth="1"/>
    <col min="2" max="2" width="12" customWidth="1"/>
    <col min="3" max="3" width="17.375" customWidth="1"/>
    <col min="4" max="4" width="11.125" customWidth="1"/>
    <col min="5" max="5" width="10.375" customWidth="1"/>
    <col min="6" max="6" width="20.375" customWidth="1"/>
    <col min="7" max="7" width="11.375" style="44" customWidth="1"/>
    <col min="12" max="12" width="4.375" customWidth="1"/>
    <col min="13" max="13" width="12.125" customWidth="1"/>
    <col min="14" max="14" width="47.625" customWidth="1"/>
    <col min="15" max="15" width="9.125" style="24"/>
  </cols>
  <sheetData>
    <row r="1" spans="1:14" x14ac:dyDescent="0.2">
      <c r="A1" s="26" t="s">
        <v>11</v>
      </c>
      <c r="N1" s="44"/>
    </row>
    <row r="2" spans="1:14" x14ac:dyDescent="0.2">
      <c r="M2" t="s">
        <v>12</v>
      </c>
      <c r="N2" s="44">
        <v>1</v>
      </c>
    </row>
    <row r="3" spans="1:14" ht="24.75" x14ac:dyDescent="0.6">
      <c r="A3" s="27"/>
      <c r="B3" s="27"/>
      <c r="C3" s="28" t="s">
        <v>13</v>
      </c>
      <c r="F3" s="22" t="s">
        <v>14</v>
      </c>
      <c r="G3" s="55">
        <v>4</v>
      </c>
      <c r="H3" t="s">
        <v>15</v>
      </c>
      <c r="M3" t="s">
        <v>16</v>
      </c>
      <c r="N3" s="44">
        <v>2</v>
      </c>
    </row>
    <row r="4" spans="1:14" x14ac:dyDescent="0.2">
      <c r="C4" t="s">
        <v>17</v>
      </c>
      <c r="N4" s="44">
        <f>2/5</f>
        <v>0.4</v>
      </c>
    </row>
    <row r="7" spans="1:14" x14ac:dyDescent="0.2">
      <c r="A7" s="26" t="s">
        <v>18</v>
      </c>
    </row>
    <row r="8" spans="1:14" x14ac:dyDescent="0.2">
      <c r="A8" t="s">
        <v>19</v>
      </c>
    </row>
    <row r="9" spans="1:14" x14ac:dyDescent="0.2">
      <c r="A9" s="6"/>
      <c r="B9" s="6"/>
      <c r="C9" s="50" t="s">
        <v>21</v>
      </c>
      <c r="D9" s="1"/>
      <c r="E9" s="2"/>
      <c r="F9" s="51" t="s">
        <v>22</v>
      </c>
      <c r="G9" s="51"/>
      <c r="H9" s="2"/>
      <c r="I9" s="8"/>
      <c r="J9" s="9" t="s">
        <v>23</v>
      </c>
      <c r="K9" s="25" t="s">
        <v>20</v>
      </c>
      <c r="L9" s="9"/>
      <c r="M9" s="10" t="s">
        <v>24</v>
      </c>
    </row>
    <row r="10" spans="1:14" x14ac:dyDescent="0.2">
      <c r="A10" s="7" t="s">
        <v>25</v>
      </c>
      <c r="B10" s="7" t="s">
        <v>26</v>
      </c>
      <c r="C10" s="3" t="s">
        <v>27</v>
      </c>
      <c r="D10" s="4" t="s">
        <v>28</v>
      </c>
      <c r="E10" s="5" t="s">
        <v>29</v>
      </c>
      <c r="F10" s="3" t="s">
        <v>27</v>
      </c>
      <c r="G10" s="56" t="s">
        <v>28</v>
      </c>
      <c r="H10" s="5" t="s">
        <v>29</v>
      </c>
      <c r="I10" s="13"/>
      <c r="J10" s="14"/>
      <c r="K10" s="14"/>
      <c r="L10" s="14"/>
      <c r="M10" s="15"/>
    </row>
    <row r="11" spans="1:14" x14ac:dyDescent="0.2">
      <c r="A11" s="8" t="s">
        <v>98</v>
      </c>
      <c r="B11" s="19" t="s">
        <v>30</v>
      </c>
      <c r="C11" s="11"/>
      <c r="D11" s="62"/>
      <c r="E11" s="12"/>
      <c r="F11" s="8" t="s">
        <v>167</v>
      </c>
      <c r="G11" s="25">
        <v>10601301</v>
      </c>
      <c r="H11" s="10">
        <v>1</v>
      </c>
      <c r="I11" s="8"/>
      <c r="J11" s="9"/>
      <c r="K11" s="9"/>
      <c r="L11" s="9"/>
      <c r="M11" s="10"/>
    </row>
    <row r="12" spans="1:14" x14ac:dyDescent="0.2">
      <c r="A12" s="11"/>
      <c r="B12" s="20"/>
      <c r="C12" s="11" t="s">
        <v>133</v>
      </c>
      <c r="D12">
        <v>10601331</v>
      </c>
      <c r="E12" s="12">
        <v>1</v>
      </c>
      <c r="F12" s="11" t="s">
        <v>133</v>
      </c>
      <c r="G12" s="44">
        <v>10601331</v>
      </c>
      <c r="H12" s="12">
        <v>1</v>
      </c>
      <c r="I12" s="11"/>
      <c r="M12" s="12"/>
    </row>
    <row r="13" spans="1:14" x14ac:dyDescent="0.2">
      <c r="A13" s="11"/>
      <c r="B13" s="20"/>
      <c r="C13" s="11" t="s">
        <v>165</v>
      </c>
      <c r="D13" t="s">
        <v>166</v>
      </c>
      <c r="E13" s="12">
        <v>1</v>
      </c>
      <c r="F13" s="53" t="s">
        <v>154</v>
      </c>
      <c r="G13" s="44" t="s">
        <v>155</v>
      </c>
      <c r="H13" s="12">
        <v>0.75</v>
      </c>
      <c r="I13" s="11"/>
      <c r="M13" s="12"/>
    </row>
    <row r="14" spans="1:14" x14ac:dyDescent="0.2">
      <c r="A14" s="11"/>
      <c r="B14" s="20"/>
      <c r="C14" s="11"/>
      <c r="E14" s="12"/>
      <c r="F14" s="54"/>
      <c r="H14" s="12"/>
      <c r="I14" s="11"/>
      <c r="M14" s="12"/>
    </row>
    <row r="15" spans="1:14" x14ac:dyDescent="0.2">
      <c r="A15" s="11"/>
      <c r="B15" s="20"/>
      <c r="C15" s="11"/>
      <c r="E15" s="12"/>
      <c r="F15" s="53"/>
      <c r="H15" s="12"/>
      <c r="I15" s="11"/>
      <c r="K15" s="35">
        <f>J16/G3</f>
        <v>1.1875</v>
      </c>
      <c r="M15" s="12"/>
    </row>
    <row r="16" spans="1:14" x14ac:dyDescent="0.2">
      <c r="A16" s="13"/>
      <c r="B16" s="21"/>
      <c r="C16" s="13"/>
      <c r="D16" s="16" t="s">
        <v>31</v>
      </c>
      <c r="E16" s="17">
        <f>SUM(E11:E15)</f>
        <v>2</v>
      </c>
      <c r="F16" s="16"/>
      <c r="G16" s="57" t="s">
        <v>31</v>
      </c>
      <c r="H16" s="17">
        <f>SUM(H11:H15)</f>
        <v>2.75</v>
      </c>
      <c r="I16" s="13"/>
      <c r="J16" s="14">
        <f>SUM(E16,H16)</f>
        <v>4.75</v>
      </c>
      <c r="K16" s="14">
        <f>IF(J16&gt;$G$3,1,(J16/$G$3))</f>
        <v>1</v>
      </c>
      <c r="L16" s="14"/>
      <c r="M16" s="23" t="str">
        <f>IF(J16&gt;4,"Overloaded","OK")</f>
        <v>Overloaded</v>
      </c>
    </row>
    <row r="17" spans="1:13" x14ac:dyDescent="0.2">
      <c r="A17" s="8" t="s">
        <v>99</v>
      </c>
      <c r="B17" s="19" t="s">
        <v>30</v>
      </c>
      <c r="C17" s="8" t="s">
        <v>157</v>
      </c>
      <c r="D17" s="9">
        <v>10601341</v>
      </c>
      <c r="E17" s="10">
        <v>1</v>
      </c>
      <c r="F17" s="53"/>
      <c r="H17" s="10"/>
      <c r="I17" s="8"/>
      <c r="J17" s="9"/>
      <c r="K17" s="9"/>
      <c r="L17" s="9"/>
      <c r="M17" s="10"/>
    </row>
    <row r="18" spans="1:13" ht="28.5" x14ac:dyDescent="0.2">
      <c r="A18" s="111"/>
      <c r="B18" s="112"/>
      <c r="C18" s="110" t="s">
        <v>156</v>
      </c>
      <c r="D18" s="104" t="s">
        <v>168</v>
      </c>
      <c r="E18" s="106">
        <f>1.5/3</f>
        <v>0.5</v>
      </c>
      <c r="F18" s="110" t="s">
        <v>170</v>
      </c>
      <c r="G18" s="104">
        <v>10601350</v>
      </c>
      <c r="H18" s="106">
        <v>1</v>
      </c>
      <c r="I18" s="113"/>
      <c r="J18" s="100"/>
      <c r="K18" s="100"/>
      <c r="L18" s="100"/>
      <c r="M18" s="106"/>
    </row>
    <row r="19" spans="1:13" x14ac:dyDescent="0.2">
      <c r="A19" s="11"/>
      <c r="B19" s="20"/>
      <c r="C19" s="11" t="s">
        <v>151</v>
      </c>
      <c r="D19" t="s">
        <v>181</v>
      </c>
      <c r="E19" s="12">
        <v>1.5</v>
      </c>
      <c r="F19" s="53" t="s">
        <v>154</v>
      </c>
      <c r="G19" s="44" t="s">
        <v>155</v>
      </c>
      <c r="H19" s="12">
        <f>0.25/9</f>
        <v>2.7777777777777776E-2</v>
      </c>
      <c r="I19" s="71"/>
      <c r="M19" s="12"/>
    </row>
    <row r="20" spans="1:13" x14ac:dyDescent="0.2">
      <c r="A20" s="11"/>
      <c r="B20" s="20"/>
      <c r="C20" s="11"/>
      <c r="E20" s="12"/>
      <c r="F20" s="53"/>
      <c r="H20" s="12"/>
      <c r="I20" s="11"/>
      <c r="M20" s="12"/>
    </row>
    <row r="21" spans="1:13" x14ac:dyDescent="0.2">
      <c r="A21" s="13"/>
      <c r="B21" s="21"/>
      <c r="C21" s="11"/>
      <c r="D21" s="72" t="s">
        <v>31</v>
      </c>
      <c r="E21" s="73">
        <f>SUM(E17:E19)</f>
        <v>3</v>
      </c>
      <c r="F21" s="74"/>
      <c r="G21" s="75" t="s">
        <v>31</v>
      </c>
      <c r="H21" s="73">
        <f>SUM(H17:H20)</f>
        <v>1.0277777777777777</v>
      </c>
      <c r="I21" s="13"/>
      <c r="J21" s="14">
        <f>SUM(E21,H21)</f>
        <v>4.0277777777777777</v>
      </c>
      <c r="K21" s="14">
        <f>IF(J21&gt;$G$3,1,(J21/$G$3))</f>
        <v>1</v>
      </c>
      <c r="L21" s="14"/>
      <c r="M21" s="23" t="str">
        <f>IF(J21&gt;4,"Overloaded","OK")</f>
        <v>Overloaded</v>
      </c>
    </row>
    <row r="22" spans="1:13" ht="28.5" x14ac:dyDescent="0.2">
      <c r="A22" s="109" t="s">
        <v>136</v>
      </c>
      <c r="B22" s="109" t="s">
        <v>30</v>
      </c>
      <c r="C22" s="109"/>
      <c r="D22" s="101"/>
      <c r="E22" s="101"/>
      <c r="F22" s="110" t="s">
        <v>128</v>
      </c>
      <c r="G22" s="104">
        <v>10601250</v>
      </c>
      <c r="H22" s="106">
        <v>1</v>
      </c>
      <c r="I22" s="101"/>
      <c r="J22" s="101"/>
      <c r="K22" s="101"/>
      <c r="L22" s="101"/>
      <c r="M22" s="102"/>
    </row>
    <row r="23" spans="1:13" x14ac:dyDescent="0.2">
      <c r="A23" s="11"/>
      <c r="B23" s="11"/>
      <c r="C23" s="79" t="s">
        <v>137</v>
      </c>
      <c r="D23" s="77">
        <v>10601210</v>
      </c>
      <c r="E23" s="78">
        <v>1</v>
      </c>
      <c r="F23" s="53" t="s">
        <v>154</v>
      </c>
      <c r="G23" s="44" t="s">
        <v>155</v>
      </c>
      <c r="H23" s="12">
        <f>0.25/9</f>
        <v>2.7777777777777776E-2</v>
      </c>
      <c r="I23" s="71"/>
      <c r="M23" s="12"/>
    </row>
    <row r="24" spans="1:13" x14ac:dyDescent="0.2">
      <c r="A24" s="11"/>
      <c r="B24" s="11"/>
      <c r="C24" s="68" t="s">
        <v>171</v>
      </c>
      <c r="D24" s="77">
        <v>10603380</v>
      </c>
      <c r="E24" s="78">
        <v>1</v>
      </c>
      <c r="F24" s="80"/>
      <c r="G24" s="76"/>
      <c r="H24" s="12"/>
      <c r="I24" s="71"/>
      <c r="M24" s="12"/>
    </row>
    <row r="25" spans="1:13" ht="28.5" x14ac:dyDescent="0.2">
      <c r="A25" s="11"/>
      <c r="B25" s="11"/>
      <c r="C25" s="110" t="s">
        <v>156</v>
      </c>
      <c r="D25" s="104" t="s">
        <v>168</v>
      </c>
      <c r="E25" s="106">
        <f>1.5/3</f>
        <v>0.5</v>
      </c>
      <c r="F25" s="62"/>
      <c r="G25" s="76"/>
      <c r="H25" s="12"/>
      <c r="I25" s="71"/>
      <c r="M25" s="12"/>
    </row>
    <row r="26" spans="1:13" x14ac:dyDescent="0.2">
      <c r="A26" s="13"/>
      <c r="B26" s="13"/>
      <c r="C26" s="13"/>
      <c r="D26" s="16" t="s">
        <v>31</v>
      </c>
      <c r="E26" s="17">
        <f>SUM(E22:E25)</f>
        <v>2.5</v>
      </c>
      <c r="F26" s="18"/>
      <c r="G26" s="57" t="s">
        <v>31</v>
      </c>
      <c r="H26" s="17">
        <f>SUM(H22:H25)</f>
        <v>1.0277777777777777</v>
      </c>
      <c r="I26" s="13"/>
      <c r="J26" s="14">
        <f>SUM(E26,H26)</f>
        <v>3.5277777777777777</v>
      </c>
      <c r="K26" s="14">
        <f>IF(J26&gt;$G$3,1,(J26/$G$3))</f>
        <v>0.88194444444444442</v>
      </c>
      <c r="L26" s="14"/>
      <c r="M26" s="108" t="str">
        <f>IF(J26&gt;4,"Overloaded","OK")</f>
        <v>OK</v>
      </c>
    </row>
    <row r="27" spans="1:13" ht="28.5" x14ac:dyDescent="0.2">
      <c r="A27" s="99" t="s">
        <v>117</v>
      </c>
      <c r="B27" s="100" t="s">
        <v>30</v>
      </c>
      <c r="C27" s="105" t="s">
        <v>160</v>
      </c>
      <c r="D27" s="101">
        <v>10601302</v>
      </c>
      <c r="E27" s="102">
        <v>1</v>
      </c>
      <c r="F27" s="103" t="s">
        <v>116</v>
      </c>
      <c r="G27" s="104">
        <v>10601201</v>
      </c>
      <c r="H27" s="102">
        <v>1</v>
      </c>
      <c r="I27" s="101"/>
      <c r="J27" s="101"/>
      <c r="K27" s="101"/>
      <c r="L27" s="101"/>
      <c r="M27" s="102"/>
    </row>
    <row r="28" spans="1:13" x14ac:dyDescent="0.2">
      <c r="A28" s="11"/>
      <c r="B28" s="20"/>
      <c r="C28" s="11" t="s">
        <v>116</v>
      </c>
      <c r="D28" s="44">
        <v>10601201</v>
      </c>
      <c r="E28" s="12">
        <v>1</v>
      </c>
      <c r="F28" s="54"/>
      <c r="H28" s="12"/>
      <c r="I28" s="71"/>
      <c r="M28" s="12"/>
    </row>
    <row r="29" spans="1:13" ht="28.5" x14ac:dyDescent="0.2">
      <c r="A29" s="11"/>
      <c r="B29" s="20"/>
      <c r="C29" s="80" t="s">
        <v>161</v>
      </c>
      <c r="D29" s="100" t="s">
        <v>162</v>
      </c>
      <c r="E29" s="106">
        <v>0.25</v>
      </c>
      <c r="F29" s="107" t="s">
        <v>164</v>
      </c>
      <c r="G29" s="44">
        <v>10601310</v>
      </c>
      <c r="H29" s="12">
        <v>1</v>
      </c>
      <c r="I29" s="71"/>
      <c r="M29" s="12"/>
    </row>
    <row r="30" spans="1:13" x14ac:dyDescent="0.2">
      <c r="A30" s="11"/>
      <c r="B30" s="20"/>
      <c r="C30" s="80"/>
      <c r="D30" s="100"/>
      <c r="E30" s="106"/>
      <c r="F30" s="53" t="s">
        <v>154</v>
      </c>
      <c r="G30" s="44" t="s">
        <v>155</v>
      </c>
      <c r="H30" s="12">
        <f>0.25/9</f>
        <v>2.7777777777777776E-2</v>
      </c>
      <c r="I30" s="71"/>
      <c r="M30" s="12"/>
    </row>
    <row r="31" spans="1:13" x14ac:dyDescent="0.2">
      <c r="A31" s="13"/>
      <c r="B31" s="21"/>
      <c r="C31" s="13"/>
      <c r="D31" s="16" t="s">
        <v>31</v>
      </c>
      <c r="E31" s="17">
        <f>SUM(E27:E29)</f>
        <v>2.25</v>
      </c>
      <c r="F31" s="18"/>
      <c r="G31" s="57" t="s">
        <v>31</v>
      </c>
      <c r="H31" s="17">
        <f>SUM(H27:H29)</f>
        <v>2</v>
      </c>
      <c r="I31" s="14"/>
      <c r="J31" s="14">
        <f>SUM(E31,H31)</f>
        <v>4.25</v>
      </c>
      <c r="K31" s="14">
        <f>IF(J31&gt;$G$3,1,(J31/$G$3))</f>
        <v>1</v>
      </c>
      <c r="L31" s="14"/>
      <c r="M31" s="23" t="str">
        <f>IF(J31&gt;4,"Overloaded","OK")</f>
        <v>Overloaded</v>
      </c>
    </row>
    <row r="32" spans="1:13" ht="28.5" x14ac:dyDescent="0.2">
      <c r="A32" s="99" t="s">
        <v>119</v>
      </c>
      <c r="B32" s="100" t="s">
        <v>30</v>
      </c>
      <c r="C32" s="54" t="s">
        <v>156</v>
      </c>
      <c r="D32" s="104" t="s">
        <v>168</v>
      </c>
      <c r="E32" s="106">
        <f>1.5/3</f>
        <v>0.5</v>
      </c>
      <c r="F32" s="11" t="s">
        <v>118</v>
      </c>
      <c r="G32">
        <v>10601240</v>
      </c>
      <c r="H32" s="12">
        <v>1</v>
      </c>
      <c r="I32" s="9"/>
      <c r="J32" s="9"/>
      <c r="K32" s="9"/>
      <c r="L32" s="9"/>
      <c r="M32" s="10"/>
    </row>
    <row r="33" spans="1:13" x14ac:dyDescent="0.2">
      <c r="A33" s="11"/>
      <c r="B33" s="20"/>
      <c r="C33" s="11" t="s">
        <v>118</v>
      </c>
      <c r="D33">
        <v>10601240</v>
      </c>
      <c r="E33" s="12">
        <v>1</v>
      </c>
      <c r="F33" s="54" t="s">
        <v>172</v>
      </c>
      <c r="G33" s="44">
        <v>10601303</v>
      </c>
      <c r="H33" s="12">
        <v>1</v>
      </c>
      <c r="I33" s="71"/>
      <c r="M33" s="12"/>
    </row>
    <row r="34" spans="1:13" x14ac:dyDescent="0.2">
      <c r="A34" s="11"/>
      <c r="B34" s="20"/>
      <c r="C34" s="11"/>
      <c r="E34" s="12"/>
      <c r="F34" s="53" t="s">
        <v>154</v>
      </c>
      <c r="G34" s="44" t="s">
        <v>155</v>
      </c>
      <c r="H34" s="12">
        <f>0.25/9</f>
        <v>2.7777777777777776E-2</v>
      </c>
      <c r="I34" s="71"/>
      <c r="M34" s="12"/>
    </row>
    <row r="35" spans="1:13" x14ac:dyDescent="0.2">
      <c r="A35" s="11"/>
      <c r="B35" s="20"/>
      <c r="C35" s="11"/>
      <c r="E35" s="12"/>
      <c r="F35" s="68"/>
      <c r="G35" s="67"/>
      <c r="H35" s="66"/>
      <c r="I35" s="11"/>
      <c r="M35" s="12"/>
    </row>
    <row r="36" spans="1:13" x14ac:dyDescent="0.2">
      <c r="A36" s="13"/>
      <c r="B36" s="21"/>
      <c r="C36" s="13"/>
      <c r="D36" s="16" t="s">
        <v>31</v>
      </c>
      <c r="E36" s="17">
        <f>SUM(E32:E34)</f>
        <v>1.5</v>
      </c>
      <c r="F36" s="18"/>
      <c r="G36" s="57" t="s">
        <v>31</v>
      </c>
      <c r="H36" s="17">
        <f>SUM(H32:H35)</f>
        <v>2.0277777777777777</v>
      </c>
      <c r="I36" s="13"/>
      <c r="J36" s="14">
        <f>SUM(E36,H36)</f>
        <v>3.5277777777777777</v>
      </c>
      <c r="K36" s="14">
        <f>IF(J36&gt;$G$3,1,(J36/$G$3))</f>
        <v>0.88194444444444442</v>
      </c>
      <c r="L36" s="14"/>
      <c r="M36" s="108" t="str">
        <f>IF(J36&gt;4,"Overloaded","OK")</f>
        <v>OK</v>
      </c>
    </row>
    <row r="38" spans="1:13" x14ac:dyDescent="0.2">
      <c r="J38" s="22" t="s">
        <v>33</v>
      </c>
      <c r="K38" s="22">
        <f>SUM(K16:K37)</f>
        <v>4.7638888888888893</v>
      </c>
      <c r="M38" t="s">
        <v>76</v>
      </c>
    </row>
    <row r="39" spans="1:13" x14ac:dyDescent="0.2">
      <c r="J39" s="42" t="s">
        <v>71</v>
      </c>
      <c r="K39" s="42">
        <f>K38/5</f>
        <v>0.95277777777777783</v>
      </c>
      <c r="M39" t="s">
        <v>77</v>
      </c>
    </row>
    <row r="40" spans="1:13" x14ac:dyDescent="0.2">
      <c r="K40" s="41"/>
    </row>
    <row r="41" spans="1:13" x14ac:dyDescent="0.2">
      <c r="A41" t="s">
        <v>32</v>
      </c>
    </row>
    <row r="42" spans="1:13" x14ac:dyDescent="0.2">
      <c r="A42" s="19" t="s">
        <v>108</v>
      </c>
      <c r="B42" s="19"/>
      <c r="C42" s="94" t="s">
        <v>109</v>
      </c>
      <c r="D42" s="95">
        <v>10601200</v>
      </c>
      <c r="E42" s="92">
        <v>1</v>
      </c>
      <c r="F42" s="94"/>
      <c r="G42" s="91"/>
      <c r="H42" s="92"/>
      <c r="I42" s="8"/>
      <c r="J42" s="9"/>
      <c r="K42" s="9"/>
      <c r="L42" s="9"/>
      <c r="M42" s="10"/>
    </row>
    <row r="43" spans="1:13" x14ac:dyDescent="0.2">
      <c r="A43" s="20"/>
      <c r="B43" s="20"/>
      <c r="C43" s="96"/>
      <c r="D43" s="45"/>
      <c r="E43" s="97"/>
      <c r="F43" s="96" t="s">
        <v>109</v>
      </c>
      <c r="G43" s="98">
        <v>10601200</v>
      </c>
      <c r="H43" s="97">
        <v>1</v>
      </c>
      <c r="I43" s="11"/>
      <c r="M43" s="12"/>
    </row>
    <row r="44" spans="1:13" x14ac:dyDescent="0.2">
      <c r="A44" s="20"/>
      <c r="B44" s="20"/>
      <c r="C44" s="96"/>
      <c r="D44" s="45"/>
      <c r="E44" s="97"/>
      <c r="F44" s="53"/>
      <c r="H44" s="12"/>
      <c r="I44" s="11"/>
      <c r="M44" s="12"/>
    </row>
    <row r="45" spans="1:13" x14ac:dyDescent="0.2">
      <c r="A45" s="21"/>
      <c r="B45" s="21"/>
      <c r="C45" s="13"/>
      <c r="D45" s="16" t="s">
        <v>31</v>
      </c>
      <c r="E45" s="17">
        <f>SUM(E42:E44)</f>
        <v>1</v>
      </c>
      <c r="F45" s="18"/>
      <c r="G45" s="57" t="s">
        <v>31</v>
      </c>
      <c r="H45" s="17">
        <f>SUM(H42:H44)</f>
        <v>1</v>
      </c>
      <c r="I45" s="13"/>
      <c r="J45" s="14">
        <f>SUM(E45,H45)</f>
        <v>2</v>
      </c>
      <c r="K45" s="14">
        <f>IF(J45&gt;$G$3,1,(J45/$G$3))</f>
        <v>0.5</v>
      </c>
      <c r="L45" s="14"/>
      <c r="M45" s="108" t="str">
        <f>IF(J45&gt;4,"Overloaded","OK")</f>
        <v>OK</v>
      </c>
    </row>
    <row r="46" spans="1:13" x14ac:dyDescent="0.2">
      <c r="A46" s="19" t="s">
        <v>110</v>
      </c>
      <c r="C46" s="8" t="s">
        <v>158</v>
      </c>
      <c r="D46" s="9">
        <v>10601251</v>
      </c>
      <c r="E46" s="10">
        <v>1</v>
      </c>
      <c r="F46" s="8" t="s">
        <v>158</v>
      </c>
      <c r="G46" s="9">
        <v>10601251</v>
      </c>
      <c r="H46" s="10">
        <v>1</v>
      </c>
      <c r="I46" s="8"/>
      <c r="J46" s="9"/>
      <c r="K46" s="9"/>
      <c r="L46" s="9"/>
      <c r="M46" s="10"/>
    </row>
    <row r="47" spans="1:13" x14ac:dyDescent="0.2">
      <c r="A47" s="20"/>
      <c r="B47" s="20"/>
      <c r="C47" s="11"/>
      <c r="E47" s="12"/>
      <c r="F47" s="53" t="s">
        <v>154</v>
      </c>
      <c r="G47" s="44" t="s">
        <v>155</v>
      </c>
      <c r="H47" s="12">
        <f>0.25/9</f>
        <v>2.7777777777777776E-2</v>
      </c>
      <c r="I47" s="71"/>
      <c r="M47" s="12"/>
    </row>
    <row r="48" spans="1:13" x14ac:dyDescent="0.2">
      <c r="A48" s="20"/>
      <c r="B48" s="20"/>
      <c r="C48" s="11" t="s">
        <v>173</v>
      </c>
      <c r="D48">
        <v>10601321</v>
      </c>
      <c r="E48" s="12">
        <v>1</v>
      </c>
      <c r="F48" s="54"/>
      <c r="H48" s="12"/>
      <c r="I48" s="71"/>
      <c r="M48" s="12"/>
    </row>
    <row r="49" spans="1:13" x14ac:dyDescent="0.2">
      <c r="A49" s="20"/>
      <c r="B49" s="20"/>
      <c r="C49" s="11"/>
      <c r="E49" s="12"/>
      <c r="F49" s="53"/>
      <c r="H49" s="12"/>
      <c r="I49" s="71"/>
      <c r="M49" s="12"/>
    </row>
    <row r="50" spans="1:13" x14ac:dyDescent="0.2">
      <c r="A50" s="20"/>
      <c r="B50" s="20"/>
      <c r="C50" s="11"/>
      <c r="E50" s="12"/>
      <c r="F50" s="68"/>
      <c r="G50" s="67"/>
      <c r="H50" s="66"/>
      <c r="I50" s="11"/>
      <c r="M50" s="12"/>
    </row>
    <row r="51" spans="1:13" x14ac:dyDescent="0.2">
      <c r="A51" s="21"/>
      <c r="B51" s="21"/>
      <c r="C51" s="13"/>
      <c r="D51" s="16" t="s">
        <v>31</v>
      </c>
      <c r="E51" s="17">
        <f>SUM(E46:E49)</f>
        <v>2</v>
      </c>
      <c r="F51" s="18"/>
      <c r="G51" s="57" t="s">
        <v>31</v>
      </c>
      <c r="H51" s="17">
        <f>SUM(H46:H50)</f>
        <v>1.0277777777777777</v>
      </c>
      <c r="I51" s="13"/>
      <c r="J51" s="14">
        <f>SUM(E51,H51)</f>
        <v>3.0277777777777777</v>
      </c>
      <c r="K51" s="14">
        <f>IF(J51&gt;$G$3,1,(J51/$G$3))</f>
        <v>0.75694444444444442</v>
      </c>
      <c r="L51" s="14"/>
      <c r="M51" s="108" t="str">
        <f>IF(J51&gt;4,"Overloaded","OK")</f>
        <v>OK</v>
      </c>
    </row>
    <row r="52" spans="1:13" x14ac:dyDescent="0.2">
      <c r="A52" s="19" t="s">
        <v>111</v>
      </c>
      <c r="C52" s="11"/>
      <c r="D52" s="62"/>
      <c r="E52" s="12"/>
      <c r="F52" s="11" t="s">
        <v>112</v>
      </c>
      <c r="G52" s="62">
        <v>10601260</v>
      </c>
      <c r="H52" s="12">
        <v>1</v>
      </c>
      <c r="I52" s="8"/>
      <c r="J52" s="9"/>
      <c r="K52" s="9"/>
      <c r="L52" s="9"/>
      <c r="M52" s="10"/>
    </row>
    <row r="53" spans="1:13" x14ac:dyDescent="0.2">
      <c r="A53" s="20"/>
      <c r="B53" s="12"/>
      <c r="C53" s="11"/>
      <c r="E53" s="12"/>
      <c r="F53" s="11"/>
      <c r="H53" s="12"/>
      <c r="I53" s="11"/>
      <c r="M53" s="12"/>
    </row>
    <row r="54" spans="1:13" x14ac:dyDescent="0.2">
      <c r="A54" s="20"/>
      <c r="B54" s="12"/>
      <c r="C54" s="11"/>
      <c r="E54" s="12"/>
      <c r="F54" s="64"/>
      <c r="G54" s="67"/>
      <c r="H54" s="66"/>
      <c r="I54" s="11"/>
      <c r="M54" s="12"/>
    </row>
    <row r="55" spans="1:13" x14ac:dyDescent="0.2">
      <c r="A55" s="20"/>
      <c r="B55" s="12"/>
      <c r="C55" s="11"/>
      <c r="E55" s="12"/>
      <c r="F55" s="64"/>
      <c r="G55" s="67"/>
      <c r="H55" s="66"/>
      <c r="I55" s="11"/>
      <c r="M55" s="12"/>
    </row>
    <row r="56" spans="1:13" x14ac:dyDescent="0.2">
      <c r="A56" s="21"/>
      <c r="B56" s="15"/>
      <c r="C56" s="13"/>
      <c r="D56" s="16" t="s">
        <v>31</v>
      </c>
      <c r="E56" s="17">
        <f>SUM(E52:E54)</f>
        <v>0</v>
      </c>
      <c r="F56" s="18"/>
      <c r="G56" s="57" t="s">
        <v>31</v>
      </c>
      <c r="H56" s="17">
        <f>SUM(H52:H55)</f>
        <v>1</v>
      </c>
      <c r="I56" s="13"/>
      <c r="J56" s="14">
        <f>SUM(E56,H56)</f>
        <v>1</v>
      </c>
      <c r="K56" s="14">
        <f>IF(J56&gt;$G$3,1,(J56/$G$3))</f>
        <v>0.25</v>
      </c>
      <c r="L56" s="14"/>
      <c r="M56" s="108" t="str">
        <f>IF(J56&gt;4,"Overloaded","OK")</f>
        <v>OK</v>
      </c>
    </row>
    <row r="57" spans="1:13" x14ac:dyDescent="0.2">
      <c r="A57" s="19" t="s">
        <v>114</v>
      </c>
      <c r="B57" s="19"/>
      <c r="C57" s="96" t="s">
        <v>138</v>
      </c>
      <c r="D57" s="45" t="s">
        <v>163</v>
      </c>
      <c r="E57" s="97">
        <v>2</v>
      </c>
      <c r="F57" s="8" t="s">
        <v>126</v>
      </c>
      <c r="G57" s="25">
        <v>10601203</v>
      </c>
      <c r="H57" s="10">
        <v>1</v>
      </c>
      <c r="I57" s="8"/>
      <c r="J57" s="9"/>
      <c r="K57" s="9"/>
      <c r="L57" s="9"/>
      <c r="M57" s="10"/>
    </row>
    <row r="58" spans="1:13" x14ac:dyDescent="0.2">
      <c r="A58" s="20"/>
      <c r="B58" s="20"/>
      <c r="C58" s="96"/>
      <c r="D58" s="45"/>
      <c r="E58" s="97"/>
      <c r="F58" s="80" t="s">
        <v>113</v>
      </c>
      <c r="G58" s="44">
        <v>10601100</v>
      </c>
      <c r="H58" s="12">
        <v>1</v>
      </c>
      <c r="I58" s="11"/>
      <c r="M58" s="12"/>
    </row>
    <row r="59" spans="1:13" x14ac:dyDescent="0.2">
      <c r="A59" s="20"/>
      <c r="B59" s="20"/>
      <c r="C59" s="96" t="s">
        <v>124</v>
      </c>
      <c r="D59" s="45">
        <v>10601202</v>
      </c>
      <c r="E59" s="97">
        <v>1</v>
      </c>
      <c r="F59" s="53" t="s">
        <v>154</v>
      </c>
      <c r="G59" s="44" t="s">
        <v>155</v>
      </c>
      <c r="H59" s="12">
        <f>0.25/9</f>
        <v>2.7777777777777776E-2</v>
      </c>
      <c r="I59" s="11"/>
      <c r="M59" s="12"/>
    </row>
    <row r="60" spans="1:13" x14ac:dyDescent="0.2">
      <c r="A60" s="21"/>
      <c r="B60" s="21"/>
      <c r="C60" s="13"/>
      <c r="D60" s="16" t="s">
        <v>31</v>
      </c>
      <c r="E60" s="17">
        <f>SUM(E57:E59)</f>
        <v>3</v>
      </c>
      <c r="F60" s="18"/>
      <c r="G60" s="57" t="s">
        <v>31</v>
      </c>
      <c r="H60" s="17">
        <f>SUM(H57:H59)</f>
        <v>2.0277777777777777</v>
      </c>
      <c r="I60" s="13"/>
      <c r="J60" s="14">
        <f>SUM(E60,H60)</f>
        <v>5.0277777777777777</v>
      </c>
      <c r="K60" s="14">
        <f>IF(J60&gt;$G$3,1,(J60/$G$3))</f>
        <v>1</v>
      </c>
      <c r="L60" s="14"/>
      <c r="M60" s="23" t="str">
        <f>IF(J60&gt;4,"Overloaded","OK")</f>
        <v>Overloaded</v>
      </c>
    </row>
    <row r="61" spans="1:13" x14ac:dyDescent="0.2">
      <c r="A61" s="19" t="s">
        <v>121</v>
      </c>
      <c r="C61" s="11" t="s">
        <v>120</v>
      </c>
      <c r="D61">
        <v>10601241</v>
      </c>
      <c r="E61" s="12">
        <v>1</v>
      </c>
      <c r="F61" s="90" t="s">
        <v>120</v>
      </c>
      <c r="G61" s="91">
        <v>10601241</v>
      </c>
      <c r="H61" s="92">
        <v>1</v>
      </c>
      <c r="I61" s="8"/>
      <c r="J61" s="9"/>
      <c r="K61" s="9"/>
      <c r="L61" s="9"/>
      <c r="M61" s="10"/>
    </row>
    <row r="62" spans="1:13" x14ac:dyDescent="0.2">
      <c r="A62" s="20"/>
      <c r="B62" s="20"/>
      <c r="C62" s="11"/>
      <c r="E62" s="12"/>
      <c r="F62" s="11"/>
      <c r="H62" s="12"/>
      <c r="I62" s="11"/>
      <c r="M62" s="12"/>
    </row>
    <row r="63" spans="1:13" x14ac:dyDescent="0.2">
      <c r="A63" s="20"/>
      <c r="B63" s="20"/>
      <c r="C63" s="11"/>
      <c r="E63" s="12"/>
      <c r="F63" s="11"/>
      <c r="H63" s="12"/>
      <c r="I63" s="11"/>
      <c r="M63" s="12"/>
    </row>
    <row r="64" spans="1:13" x14ac:dyDescent="0.2">
      <c r="A64" s="21"/>
      <c r="B64" s="21"/>
      <c r="C64" s="13"/>
      <c r="D64" s="16" t="s">
        <v>31</v>
      </c>
      <c r="E64" s="17">
        <f>SUM(E61:E63)</f>
        <v>1</v>
      </c>
      <c r="F64" s="18"/>
      <c r="G64" s="57" t="s">
        <v>31</v>
      </c>
      <c r="H64" s="17">
        <f>SUM(H61:H63)</f>
        <v>1</v>
      </c>
      <c r="I64" s="13"/>
      <c r="J64" s="14">
        <f>SUM(E64,H64)</f>
        <v>2</v>
      </c>
      <c r="K64" s="14">
        <f>IF(J64&gt;$G$3,1,(J64/$G$3))</f>
        <v>0.5</v>
      </c>
      <c r="L64" s="14"/>
      <c r="M64" s="108" t="str">
        <f>IF(J64&gt;4,"Overloaded","OK")</f>
        <v>OK</v>
      </c>
    </row>
    <row r="65" spans="1:13" x14ac:dyDescent="0.2">
      <c r="A65" s="99" t="s">
        <v>125</v>
      </c>
      <c r="B65" s="99"/>
      <c r="C65" s="109" t="s">
        <v>174</v>
      </c>
      <c r="D65" s="101">
        <v>10601261</v>
      </c>
      <c r="E65" s="114">
        <v>1.5</v>
      </c>
      <c r="F65" s="115" t="s">
        <v>175</v>
      </c>
      <c r="G65" s="116">
        <v>10601320</v>
      </c>
      <c r="H65" s="114">
        <v>1</v>
      </c>
      <c r="I65" s="109"/>
      <c r="J65" s="101"/>
      <c r="K65" s="101"/>
      <c r="L65" s="101"/>
      <c r="M65" s="102"/>
    </row>
    <row r="66" spans="1:13" x14ac:dyDescent="0.2">
      <c r="A66" s="20"/>
      <c r="B66" s="12"/>
      <c r="C66" s="11"/>
      <c r="E66" s="12"/>
      <c r="F66" s="11"/>
      <c r="H66" s="12"/>
      <c r="I66" s="11"/>
      <c r="M66" s="12"/>
    </row>
    <row r="67" spans="1:13" x14ac:dyDescent="0.2">
      <c r="A67" s="20"/>
      <c r="B67" s="12"/>
      <c r="C67" s="11"/>
      <c r="E67" s="12"/>
      <c r="F67" s="11"/>
      <c r="H67" s="12"/>
      <c r="I67" s="11"/>
      <c r="M67" s="12"/>
    </row>
    <row r="68" spans="1:13" x14ac:dyDescent="0.2">
      <c r="A68" s="21"/>
      <c r="B68" s="15"/>
      <c r="C68" s="13"/>
      <c r="D68" s="16" t="s">
        <v>31</v>
      </c>
      <c r="E68" s="17">
        <f>SUM(E65:E67)</f>
        <v>1.5</v>
      </c>
      <c r="F68" s="18"/>
      <c r="G68" s="57" t="s">
        <v>31</v>
      </c>
      <c r="H68" s="17">
        <f>SUM(H65:H67)</f>
        <v>1</v>
      </c>
      <c r="I68" s="13"/>
      <c r="J68" s="14">
        <f>SUM(E68,H68)</f>
        <v>2.5</v>
      </c>
      <c r="K68" s="14">
        <f>IF(J68&gt;$G$3,1,(J68/$G$3))</f>
        <v>0.625</v>
      </c>
      <c r="L68" s="14"/>
      <c r="M68" s="108" t="str">
        <f>IF(J68&gt;4,"Overloaded","OK")</f>
        <v>OK</v>
      </c>
    </row>
    <row r="69" spans="1:13" x14ac:dyDescent="0.2">
      <c r="A69" s="19" t="s">
        <v>127</v>
      </c>
      <c r="C69" s="96" t="s">
        <v>138</v>
      </c>
      <c r="D69" s="45" t="s">
        <v>163</v>
      </c>
      <c r="E69" s="97">
        <v>2</v>
      </c>
      <c r="F69" s="8"/>
      <c r="G69" s="25"/>
      <c r="H69" s="10"/>
      <c r="I69" s="8"/>
      <c r="J69" s="9"/>
      <c r="K69" s="9"/>
      <c r="L69" s="9"/>
      <c r="M69" s="10"/>
    </row>
    <row r="70" spans="1:13" x14ac:dyDescent="0.2">
      <c r="A70" s="20"/>
      <c r="B70" s="12"/>
      <c r="C70" s="11"/>
      <c r="E70" s="12"/>
      <c r="F70" s="11"/>
      <c r="H70" s="12"/>
      <c r="I70" s="11"/>
      <c r="M70" s="12"/>
    </row>
    <row r="71" spans="1:13" x14ac:dyDescent="0.2">
      <c r="A71" s="20"/>
      <c r="B71" s="12"/>
      <c r="C71" s="11"/>
      <c r="E71" s="12"/>
      <c r="F71" s="64"/>
      <c r="G71" s="67"/>
      <c r="H71" s="66"/>
      <c r="I71" s="11"/>
      <c r="M71" s="12"/>
    </row>
    <row r="72" spans="1:13" x14ac:dyDescent="0.2">
      <c r="A72" s="21"/>
      <c r="B72" s="15"/>
      <c r="C72" s="13"/>
      <c r="D72" s="16" t="s">
        <v>31</v>
      </c>
      <c r="E72" s="17">
        <f>SUM(E69:E71)</f>
        <v>2</v>
      </c>
      <c r="F72" s="18"/>
      <c r="G72" s="57" t="s">
        <v>31</v>
      </c>
      <c r="H72" s="17">
        <f>SUM(H69:H71)</f>
        <v>0</v>
      </c>
      <c r="I72" s="13"/>
      <c r="J72" s="14">
        <f>SUM(E72,H72)</f>
        <v>2</v>
      </c>
      <c r="K72" s="14">
        <f>IF(J72&gt;$G$3,1,(J72/$G$3))</f>
        <v>0.5</v>
      </c>
      <c r="L72" s="14"/>
      <c r="M72" s="108" t="str">
        <f>IF(J72&gt;4,"Overloaded","OK")</f>
        <v>OK</v>
      </c>
    </row>
    <row r="73" spans="1:13" x14ac:dyDescent="0.2">
      <c r="A73" s="19" t="s">
        <v>130</v>
      </c>
      <c r="C73" s="8" t="s">
        <v>129</v>
      </c>
      <c r="D73" s="9">
        <v>10601340</v>
      </c>
      <c r="E73" s="10">
        <v>1</v>
      </c>
      <c r="F73" s="8" t="s">
        <v>129</v>
      </c>
      <c r="G73" s="9">
        <v>10601340</v>
      </c>
      <c r="H73" s="10">
        <v>1</v>
      </c>
      <c r="I73" s="8"/>
      <c r="J73" s="9"/>
      <c r="K73" s="9"/>
      <c r="L73" s="9"/>
      <c r="M73" s="10"/>
    </row>
    <row r="74" spans="1:13" x14ac:dyDescent="0.2">
      <c r="A74" s="20"/>
      <c r="B74" s="12"/>
      <c r="C74" s="11"/>
      <c r="E74" s="12"/>
      <c r="F74" s="53" t="s">
        <v>154</v>
      </c>
      <c r="G74" s="44" t="s">
        <v>155</v>
      </c>
      <c r="H74" s="12">
        <f>0.25/9</f>
        <v>2.7777777777777776E-2</v>
      </c>
      <c r="I74" s="71"/>
      <c r="M74" s="12"/>
    </row>
    <row r="75" spans="1:13" x14ac:dyDescent="0.2">
      <c r="A75" s="20"/>
      <c r="B75" s="12"/>
      <c r="C75" s="11"/>
      <c r="E75" s="12"/>
      <c r="F75" s="54"/>
      <c r="H75" s="12"/>
      <c r="I75" s="71"/>
      <c r="M75" s="12"/>
    </row>
    <row r="76" spans="1:13" x14ac:dyDescent="0.2">
      <c r="A76" s="20"/>
      <c r="B76" s="12"/>
      <c r="C76" s="11"/>
      <c r="E76" s="12"/>
      <c r="F76" s="53"/>
      <c r="H76" s="12"/>
      <c r="I76" s="71"/>
      <c r="M76" s="12"/>
    </row>
    <row r="77" spans="1:13" x14ac:dyDescent="0.2">
      <c r="A77" s="21"/>
      <c r="B77" s="15"/>
      <c r="C77" s="13"/>
      <c r="D77" s="16" t="s">
        <v>31</v>
      </c>
      <c r="E77" s="17">
        <f>SUM(E73:E76)</f>
        <v>1</v>
      </c>
      <c r="F77" s="18"/>
      <c r="G77" s="57" t="s">
        <v>31</v>
      </c>
      <c r="H77" s="17">
        <f>SUM(H73:H76)</f>
        <v>1.0277777777777777</v>
      </c>
      <c r="I77" s="13"/>
      <c r="J77" s="14">
        <f>SUM(E77,H77)</f>
        <v>2.0277777777777777</v>
      </c>
      <c r="K77" s="14">
        <f>IF(J77&gt;$G$3,1,(J77/$G$3))</f>
        <v>0.50694444444444442</v>
      </c>
      <c r="L77" s="14"/>
      <c r="M77" s="108" t="str">
        <f>IF(J77&gt;4,"Overloaded","OK")</f>
        <v>OK</v>
      </c>
    </row>
    <row r="78" spans="1:13" x14ac:dyDescent="0.2">
      <c r="A78" s="19" t="s">
        <v>135</v>
      </c>
      <c r="C78" s="8"/>
      <c r="D78" s="9"/>
      <c r="E78" s="10"/>
      <c r="F78" s="8" t="s">
        <v>134</v>
      </c>
      <c r="G78" s="25">
        <v>10601332</v>
      </c>
      <c r="H78" s="10">
        <v>1</v>
      </c>
      <c r="I78" s="8"/>
      <c r="J78" s="9"/>
      <c r="K78" s="9"/>
      <c r="L78" s="9"/>
      <c r="M78" s="10"/>
    </row>
    <row r="79" spans="1:13" x14ac:dyDescent="0.2">
      <c r="A79" s="20"/>
      <c r="B79" s="12"/>
      <c r="C79" s="11"/>
      <c r="E79" s="12"/>
      <c r="F79" s="11"/>
      <c r="H79" s="12"/>
      <c r="I79" s="11"/>
      <c r="M79" s="12"/>
    </row>
    <row r="80" spans="1:13" x14ac:dyDescent="0.2">
      <c r="A80" s="20"/>
      <c r="B80" s="12"/>
      <c r="C80" s="11"/>
      <c r="E80" s="12"/>
      <c r="F80" s="11"/>
      <c r="H80" s="12"/>
      <c r="I80" s="11"/>
      <c r="M80" s="12"/>
    </row>
    <row r="81" spans="1:13" x14ac:dyDescent="0.2">
      <c r="A81" s="21"/>
      <c r="B81" s="15"/>
      <c r="C81" s="13"/>
      <c r="D81" s="16" t="s">
        <v>31</v>
      </c>
      <c r="E81" s="17">
        <f>SUM(E78:E80)</f>
        <v>0</v>
      </c>
      <c r="F81" s="18"/>
      <c r="G81" s="57" t="s">
        <v>31</v>
      </c>
      <c r="H81" s="17">
        <f>SUM(H78:H80)</f>
        <v>1</v>
      </c>
      <c r="I81" s="13"/>
      <c r="J81" s="14">
        <f>SUM(E81,H81)</f>
        <v>1</v>
      </c>
      <c r="K81" s="14">
        <f>IF(J81&gt;$G$3,1,(J81/$G$3))</f>
        <v>0.25</v>
      </c>
      <c r="L81" s="14"/>
      <c r="M81" s="108" t="str">
        <f>IF(J81&gt;4,"Overloaded","OK")</f>
        <v>OK</v>
      </c>
    </row>
    <row r="82" spans="1:13" x14ac:dyDescent="0.2">
      <c r="A82" s="19" t="s">
        <v>169</v>
      </c>
      <c r="C82" s="8" t="s">
        <v>137</v>
      </c>
      <c r="D82" s="117">
        <v>10601210</v>
      </c>
      <c r="E82" s="10">
        <v>1</v>
      </c>
      <c r="F82" s="53" t="s">
        <v>154</v>
      </c>
      <c r="G82" s="44" t="s">
        <v>155</v>
      </c>
      <c r="H82" s="12">
        <f>0.25/9</f>
        <v>2.7777777777777776E-2</v>
      </c>
      <c r="I82" s="8"/>
      <c r="J82" s="9"/>
      <c r="K82" s="9"/>
      <c r="L82" s="9"/>
      <c r="M82" s="10"/>
    </row>
    <row r="83" spans="1:13" x14ac:dyDescent="0.2">
      <c r="A83" s="20"/>
      <c r="B83" s="12"/>
      <c r="C83" s="11" t="s">
        <v>139</v>
      </c>
      <c r="D83" s="44">
        <v>10601310</v>
      </c>
      <c r="E83" s="12">
        <v>1</v>
      </c>
      <c r="F83" s="53"/>
      <c r="H83" s="12"/>
      <c r="I83" s="71"/>
      <c r="M83" s="12"/>
    </row>
    <row r="84" spans="1:13" x14ac:dyDescent="0.2">
      <c r="A84" s="20"/>
      <c r="B84" s="12"/>
      <c r="C84" s="11"/>
      <c r="E84" s="12"/>
      <c r="F84" s="54"/>
      <c r="H84" s="12"/>
      <c r="I84" s="71"/>
      <c r="M84" s="12"/>
    </row>
    <row r="85" spans="1:13" x14ac:dyDescent="0.2">
      <c r="A85" s="20"/>
      <c r="B85" s="12"/>
      <c r="C85" s="64"/>
      <c r="D85" s="65"/>
      <c r="E85" s="66"/>
      <c r="F85" s="53"/>
      <c r="H85" s="12"/>
      <c r="I85" s="11"/>
      <c r="M85" s="12"/>
    </row>
    <row r="86" spans="1:13" x14ac:dyDescent="0.2">
      <c r="A86" s="21"/>
      <c r="B86" s="15"/>
      <c r="C86" s="13"/>
      <c r="D86" s="16" t="s">
        <v>31</v>
      </c>
      <c r="E86" s="17">
        <f>SUM(E82:E85)</f>
        <v>2</v>
      </c>
      <c r="F86" s="18"/>
      <c r="G86" s="57" t="s">
        <v>31</v>
      </c>
      <c r="H86" s="17">
        <f>SUM(H82:H85)</f>
        <v>2.7777777777777776E-2</v>
      </c>
      <c r="I86" s="13"/>
      <c r="J86" s="14">
        <f>SUM(E86,H86)</f>
        <v>2.0277777777777777</v>
      </c>
      <c r="K86" s="14">
        <f>IF(J86&gt;$G$3,1,(J86/$G$3))</f>
        <v>0.50694444444444442</v>
      </c>
      <c r="L86" s="14"/>
      <c r="M86" s="108" t="str">
        <f>IF(J86&gt;4,"Overloaded","OK")</f>
        <v>OK</v>
      </c>
    </row>
    <row r="87" spans="1:13" x14ac:dyDescent="0.2">
      <c r="A87" s="19" t="s">
        <v>140</v>
      </c>
      <c r="C87" s="8" t="s">
        <v>148</v>
      </c>
      <c r="D87" s="9" t="s">
        <v>176</v>
      </c>
      <c r="E87" s="10">
        <v>1.5</v>
      </c>
      <c r="F87" s="11"/>
      <c r="H87" s="12"/>
      <c r="I87" s="8"/>
      <c r="J87" s="9"/>
      <c r="K87" s="9"/>
      <c r="L87" s="9"/>
      <c r="M87" s="10"/>
    </row>
    <row r="88" spans="1:13" x14ac:dyDescent="0.2">
      <c r="A88" s="20"/>
      <c r="B88" s="12"/>
      <c r="C88" s="11"/>
      <c r="D88" s="53"/>
      <c r="E88" s="12"/>
      <c r="F88" s="53" t="s">
        <v>141</v>
      </c>
      <c r="G88" s="44">
        <v>10601441</v>
      </c>
      <c r="H88" s="12">
        <v>1</v>
      </c>
      <c r="I88" s="71"/>
      <c r="M88" s="12"/>
    </row>
    <row r="89" spans="1:13" x14ac:dyDescent="0.2">
      <c r="A89" s="20"/>
      <c r="B89" s="12"/>
      <c r="C89" s="11"/>
      <c r="E89" s="12"/>
      <c r="F89" s="53" t="s">
        <v>137</v>
      </c>
      <c r="G89" s="44">
        <v>10601210</v>
      </c>
      <c r="H89" s="12">
        <v>1</v>
      </c>
      <c r="I89" s="11"/>
      <c r="M89" s="12"/>
    </row>
    <row r="90" spans="1:13" x14ac:dyDescent="0.2">
      <c r="A90" s="20"/>
      <c r="B90" s="12"/>
      <c r="C90" s="11"/>
      <c r="E90" s="12"/>
      <c r="F90" s="53" t="s">
        <v>154</v>
      </c>
      <c r="G90" s="44" t="s">
        <v>155</v>
      </c>
      <c r="H90" s="12">
        <f>0.25/9</f>
        <v>2.7777777777777776E-2</v>
      </c>
      <c r="I90" s="11"/>
      <c r="M90" s="12"/>
    </row>
    <row r="91" spans="1:13" x14ac:dyDescent="0.2">
      <c r="A91" s="21"/>
      <c r="B91" s="15"/>
      <c r="C91" s="13"/>
      <c r="D91" s="16" t="s">
        <v>31</v>
      </c>
      <c r="E91" s="17">
        <f>SUM(E87:E89)</f>
        <v>1.5</v>
      </c>
      <c r="F91" s="18"/>
      <c r="G91" s="57" t="s">
        <v>31</v>
      </c>
      <c r="H91" s="17">
        <f>SUM(H87:H89)</f>
        <v>2</v>
      </c>
      <c r="I91" s="13"/>
      <c r="J91" s="14">
        <f>SUM(E91,H91)</f>
        <v>3.5</v>
      </c>
      <c r="K91" s="14">
        <f>IF(J91&gt;$G$3,1,(J91/$G$3))</f>
        <v>0.875</v>
      </c>
      <c r="L91" s="14"/>
      <c r="M91" s="108" t="str">
        <f>IF(J91&gt;4,"Overloaded","OK")</f>
        <v>OK</v>
      </c>
    </row>
    <row r="92" spans="1:13" x14ac:dyDescent="0.2">
      <c r="A92" s="19" t="s">
        <v>142</v>
      </c>
      <c r="C92" s="96" t="s">
        <v>143</v>
      </c>
      <c r="D92" s="45">
        <v>10601460</v>
      </c>
      <c r="E92" s="97">
        <v>1</v>
      </c>
      <c r="F92" s="94" t="s">
        <v>143</v>
      </c>
      <c r="G92" s="95">
        <v>10601460</v>
      </c>
      <c r="H92" s="92">
        <v>1</v>
      </c>
      <c r="I92" s="8"/>
      <c r="J92" s="9"/>
      <c r="K92" s="9"/>
      <c r="L92" s="9"/>
      <c r="M92" s="10"/>
    </row>
    <row r="93" spans="1:13" x14ac:dyDescent="0.2">
      <c r="A93" s="20"/>
      <c r="B93" s="12"/>
      <c r="C93" s="96"/>
      <c r="D93" s="45"/>
      <c r="E93" s="97"/>
      <c r="F93" s="96"/>
      <c r="G93" s="98"/>
      <c r="H93" s="97"/>
      <c r="I93" s="11"/>
      <c r="M93" s="12"/>
    </row>
    <row r="94" spans="1:13" x14ac:dyDescent="0.2">
      <c r="A94" s="20"/>
      <c r="B94" s="12"/>
      <c r="C94" s="96"/>
      <c r="D94" s="45"/>
      <c r="E94" s="97"/>
      <c r="F94" s="96"/>
      <c r="G94" s="98"/>
      <c r="H94" s="97"/>
      <c r="I94" s="11"/>
      <c r="M94" s="12"/>
    </row>
    <row r="95" spans="1:13" x14ac:dyDescent="0.2">
      <c r="A95" s="21"/>
      <c r="B95" s="15"/>
      <c r="C95" s="13"/>
      <c r="D95" s="16" t="s">
        <v>31</v>
      </c>
      <c r="E95" s="17">
        <f>SUM(E92:E94)</f>
        <v>1</v>
      </c>
      <c r="F95" s="18"/>
      <c r="G95" s="57" t="s">
        <v>31</v>
      </c>
      <c r="H95" s="17">
        <f>SUM(H92:H94)</f>
        <v>1</v>
      </c>
      <c r="I95" s="13"/>
      <c r="J95" s="14">
        <f>SUM(E95,H95)</f>
        <v>2</v>
      </c>
      <c r="K95" s="14">
        <f>IF(J95&gt;$G$3,1,(J95/$G$3))</f>
        <v>0.5</v>
      </c>
      <c r="L95" s="14"/>
      <c r="M95" s="108" t="str">
        <f>IF(J95&gt;4,"Overloaded","OK")</f>
        <v>OK</v>
      </c>
    </row>
    <row r="96" spans="1:13" ht="28.5" x14ac:dyDescent="0.2">
      <c r="A96" s="118" t="s">
        <v>179</v>
      </c>
      <c r="B96" s="100"/>
      <c r="C96" s="103" t="s">
        <v>144</v>
      </c>
      <c r="D96" s="119">
        <v>10601330</v>
      </c>
      <c r="E96" s="106">
        <v>1</v>
      </c>
      <c r="F96" s="109"/>
      <c r="G96" s="101"/>
      <c r="H96" s="102"/>
      <c r="I96" s="109"/>
      <c r="J96" s="101"/>
      <c r="K96" s="101"/>
      <c r="L96" s="101"/>
      <c r="M96" s="102"/>
    </row>
    <row r="97" spans="1:13" x14ac:dyDescent="0.2">
      <c r="A97" s="20"/>
      <c r="B97" s="12"/>
      <c r="C97" s="11"/>
      <c r="E97" s="12"/>
      <c r="F97" s="11"/>
      <c r="H97" s="12"/>
      <c r="I97" s="11"/>
      <c r="M97" s="12"/>
    </row>
    <row r="98" spans="1:13" x14ac:dyDescent="0.2">
      <c r="A98" s="20"/>
      <c r="B98" s="12"/>
      <c r="C98" s="11"/>
      <c r="E98" s="12"/>
      <c r="F98" s="11"/>
      <c r="H98" s="12"/>
      <c r="I98" s="11"/>
      <c r="M98" s="12"/>
    </row>
    <row r="99" spans="1:13" x14ac:dyDescent="0.2">
      <c r="A99" s="21"/>
      <c r="B99" s="15"/>
      <c r="C99" s="13"/>
      <c r="D99" s="16" t="s">
        <v>31</v>
      </c>
      <c r="E99" s="17">
        <f>SUM(E96:E98)</f>
        <v>1</v>
      </c>
      <c r="F99" s="18"/>
      <c r="G99" s="57" t="s">
        <v>31</v>
      </c>
      <c r="H99" s="17">
        <f>SUM(H96:H98)</f>
        <v>0</v>
      </c>
      <c r="I99" s="13"/>
      <c r="J99" s="14">
        <f>SUM(E99,H99)</f>
        <v>1</v>
      </c>
      <c r="K99" s="14">
        <f>IF(J99&gt;$G$3,1,(J99/$G$3))</f>
        <v>0.25</v>
      </c>
      <c r="L99" s="14"/>
      <c r="M99" s="108" t="str">
        <f>IF(J99&gt;4,"Overloaded","OK")</f>
        <v>OK</v>
      </c>
    </row>
    <row r="100" spans="1:13" ht="28.5" x14ac:dyDescent="0.2">
      <c r="A100" s="120" t="s">
        <v>149</v>
      </c>
      <c r="C100" s="93" t="s">
        <v>150</v>
      </c>
      <c r="D100" s="9" t="s">
        <v>159</v>
      </c>
      <c r="E100" s="10">
        <v>1.5</v>
      </c>
      <c r="F100" s="93"/>
      <c r="G100" s="25"/>
      <c r="H100" s="10"/>
      <c r="I100" s="8"/>
      <c r="J100" s="9"/>
      <c r="K100" s="9"/>
      <c r="L100" s="9"/>
      <c r="M100" s="10"/>
    </row>
    <row r="101" spans="1:13" x14ac:dyDescent="0.2">
      <c r="A101" s="20"/>
      <c r="B101" s="12"/>
      <c r="C101" s="11"/>
      <c r="E101" s="12"/>
      <c r="F101" s="11" t="s">
        <v>150</v>
      </c>
      <c r="G101" s="44">
        <v>10601450</v>
      </c>
      <c r="H101" s="12">
        <v>1</v>
      </c>
      <c r="I101" s="11"/>
      <c r="M101" s="12"/>
    </row>
    <row r="102" spans="1:13" x14ac:dyDescent="0.2">
      <c r="A102" s="20"/>
      <c r="B102" s="12"/>
      <c r="C102" s="11"/>
      <c r="E102" s="12"/>
      <c r="F102" s="11"/>
      <c r="H102" s="12"/>
      <c r="I102" s="11"/>
      <c r="M102" s="12"/>
    </row>
    <row r="103" spans="1:13" x14ac:dyDescent="0.2">
      <c r="A103" s="21"/>
      <c r="B103" s="15"/>
      <c r="C103" s="13"/>
      <c r="D103" s="16" t="s">
        <v>31</v>
      </c>
      <c r="E103" s="17">
        <f>SUM(E100:E102)</f>
        <v>1.5</v>
      </c>
      <c r="F103" s="18"/>
      <c r="G103" s="57" t="s">
        <v>31</v>
      </c>
      <c r="H103" s="17">
        <f>SUM(H100:H102)</f>
        <v>1</v>
      </c>
      <c r="I103" s="13"/>
      <c r="J103" s="14">
        <f>SUM(E103,H103)</f>
        <v>2.5</v>
      </c>
      <c r="K103" s="14">
        <f>IF(J103&gt;$G$3,1,(J103/$G$3))</f>
        <v>0.625</v>
      </c>
      <c r="L103" s="14"/>
      <c r="M103" s="108" t="str">
        <f>IF(J103&gt;4,"Overloaded","OK")</f>
        <v>OK</v>
      </c>
    </row>
    <row r="106" spans="1:13" x14ac:dyDescent="0.2">
      <c r="J106" s="22" t="s">
        <v>33</v>
      </c>
      <c r="K106" s="22">
        <f>SUM(K45:K105)</f>
        <v>7.6458333333333339</v>
      </c>
      <c r="M106" t="s">
        <v>80</v>
      </c>
    </row>
    <row r="107" spans="1:13" x14ac:dyDescent="0.2">
      <c r="J107" s="42" t="s">
        <v>71</v>
      </c>
      <c r="K107" s="42">
        <f>K106/14</f>
        <v>0.54613095238095244</v>
      </c>
      <c r="M107" t="s">
        <v>81</v>
      </c>
    </row>
    <row r="108" spans="1:13" x14ac:dyDescent="0.2">
      <c r="K108" s="41"/>
    </row>
    <row r="109" spans="1:13" x14ac:dyDescent="0.2">
      <c r="J109" s="45"/>
      <c r="K109" s="45"/>
    </row>
    <row r="110" spans="1:13" x14ac:dyDescent="0.2">
      <c r="K110" s="41"/>
    </row>
    <row r="111" spans="1:13" x14ac:dyDescent="0.2">
      <c r="A111" s="26" t="s">
        <v>34</v>
      </c>
    </row>
    <row r="112" spans="1:13" x14ac:dyDescent="0.2">
      <c r="A112" t="s">
        <v>35</v>
      </c>
    </row>
    <row r="113" spans="1:10" x14ac:dyDescent="0.2">
      <c r="A113" t="s">
        <v>36</v>
      </c>
      <c r="B113" s="30" t="s">
        <v>37</v>
      </c>
      <c r="C113" s="30" t="s">
        <v>37</v>
      </c>
      <c r="D113" s="30" t="s">
        <v>38</v>
      </c>
      <c r="E113" s="30" t="s">
        <v>38</v>
      </c>
      <c r="F113" s="30" t="s">
        <v>39</v>
      </c>
      <c r="G113" s="58" t="s">
        <v>39</v>
      </c>
      <c r="H113" s="58" t="s">
        <v>145</v>
      </c>
      <c r="I113" s="58" t="s">
        <v>145</v>
      </c>
      <c r="J113" s="34"/>
    </row>
    <row r="114" spans="1:10" x14ac:dyDescent="0.2">
      <c r="B114" s="30" t="s">
        <v>40</v>
      </c>
      <c r="C114" s="30" t="s">
        <v>41</v>
      </c>
      <c r="D114" s="30" t="s">
        <v>40</v>
      </c>
      <c r="E114" s="30" t="s">
        <v>41</v>
      </c>
      <c r="F114" s="30" t="s">
        <v>40</v>
      </c>
      <c r="G114" s="58" t="s">
        <v>42</v>
      </c>
      <c r="H114" s="58" t="s">
        <v>146</v>
      </c>
      <c r="I114" s="58" t="s">
        <v>42</v>
      </c>
    </row>
    <row r="115" spans="1:10" x14ac:dyDescent="0.2">
      <c r="B115" s="31" t="s">
        <v>100</v>
      </c>
      <c r="C115" s="85" t="s">
        <v>106</v>
      </c>
      <c r="D115" s="31" t="s">
        <v>115</v>
      </c>
      <c r="E115" s="88" t="s">
        <v>131</v>
      </c>
      <c r="F115" s="31" t="s">
        <v>177</v>
      </c>
      <c r="G115" s="121" t="s">
        <v>178</v>
      </c>
      <c r="H115" s="59" t="s">
        <v>147</v>
      </c>
      <c r="I115" s="84"/>
    </row>
    <row r="116" spans="1:10" x14ac:dyDescent="0.2">
      <c r="B116" s="32" t="s">
        <v>101</v>
      </c>
      <c r="C116" s="81" t="s">
        <v>107</v>
      </c>
      <c r="D116" s="32" t="s">
        <v>123</v>
      </c>
      <c r="E116" s="87" t="s">
        <v>132</v>
      </c>
      <c r="F116" s="49"/>
      <c r="G116" s="69"/>
      <c r="H116" s="60" t="s">
        <v>152</v>
      </c>
      <c r="I116" s="83"/>
    </row>
    <row r="117" spans="1:10" x14ac:dyDescent="0.2">
      <c r="B117" s="32" t="s">
        <v>102</v>
      </c>
      <c r="C117" s="81"/>
      <c r="D117" s="49" t="s">
        <v>122</v>
      </c>
      <c r="E117" s="87"/>
      <c r="F117" s="20"/>
      <c r="G117" s="60"/>
      <c r="H117" s="60" t="s">
        <v>153</v>
      </c>
      <c r="I117" s="83"/>
    </row>
    <row r="118" spans="1:10" x14ac:dyDescent="0.2">
      <c r="B118" s="32" t="s">
        <v>103</v>
      </c>
      <c r="C118" s="81"/>
      <c r="D118" s="20"/>
      <c r="E118" s="87"/>
      <c r="F118" s="82"/>
      <c r="G118" s="60"/>
      <c r="H118" s="69"/>
      <c r="I118" s="83"/>
    </row>
    <row r="119" spans="1:10" x14ac:dyDescent="0.2">
      <c r="B119" s="49" t="s">
        <v>104</v>
      </c>
      <c r="C119" s="81"/>
      <c r="D119" s="82"/>
      <c r="E119" s="87"/>
      <c r="F119" s="32"/>
      <c r="G119" s="60"/>
      <c r="H119" s="70"/>
      <c r="I119" s="83"/>
    </row>
    <row r="120" spans="1:10" x14ac:dyDescent="0.2">
      <c r="B120" s="49" t="s">
        <v>105</v>
      </c>
      <c r="C120" s="81"/>
      <c r="D120" s="32"/>
      <c r="E120" s="87"/>
      <c r="F120" s="32"/>
      <c r="G120" s="60"/>
      <c r="H120" s="83"/>
      <c r="I120" s="83"/>
    </row>
    <row r="121" spans="1:10" x14ac:dyDescent="0.2">
      <c r="B121" s="63"/>
      <c r="C121" s="81"/>
      <c r="D121" s="32"/>
      <c r="E121" s="87"/>
      <c r="F121" s="32"/>
      <c r="G121" s="60"/>
      <c r="H121" s="83"/>
      <c r="I121" s="20"/>
    </row>
    <row r="122" spans="1:10" x14ac:dyDescent="0.2">
      <c r="B122" s="63"/>
      <c r="C122" s="81"/>
      <c r="D122" s="32"/>
      <c r="E122" s="87"/>
      <c r="F122" s="32"/>
      <c r="G122" s="60"/>
      <c r="H122" s="83"/>
      <c r="I122" s="20"/>
    </row>
    <row r="123" spans="1:10" x14ac:dyDescent="0.2">
      <c r="B123" s="63"/>
      <c r="C123" s="81"/>
      <c r="D123" s="32"/>
      <c r="E123" s="87"/>
      <c r="F123" s="32"/>
      <c r="G123" s="60"/>
      <c r="H123" s="20"/>
      <c r="I123" s="20"/>
    </row>
    <row r="124" spans="1:10" x14ac:dyDescent="0.2">
      <c r="B124" s="32"/>
      <c r="C124" s="81"/>
      <c r="D124" s="32"/>
      <c r="E124" s="87"/>
      <c r="F124" s="32"/>
      <c r="G124" s="60"/>
      <c r="H124" s="20"/>
      <c r="I124" s="20"/>
    </row>
    <row r="125" spans="1:10" x14ac:dyDescent="0.2">
      <c r="B125" s="32"/>
      <c r="C125" s="81"/>
      <c r="D125" s="32"/>
      <c r="E125" s="87"/>
      <c r="F125" s="32"/>
      <c r="G125" s="60"/>
      <c r="H125" s="20"/>
      <c r="I125" s="20"/>
    </row>
    <row r="126" spans="1:10" x14ac:dyDescent="0.2">
      <c r="B126" s="32"/>
      <c r="C126" s="81"/>
      <c r="D126" s="32"/>
      <c r="E126" s="87"/>
      <c r="F126" s="32"/>
      <c r="G126" s="60"/>
      <c r="H126" s="20"/>
      <c r="I126" s="20"/>
    </row>
    <row r="127" spans="1:10" x14ac:dyDescent="0.2">
      <c r="B127" s="32"/>
      <c r="C127" s="81"/>
      <c r="D127" s="32"/>
      <c r="E127" s="87"/>
      <c r="F127" s="32"/>
      <c r="G127" s="60"/>
      <c r="H127" s="20"/>
      <c r="I127" s="20"/>
    </row>
    <row r="128" spans="1:10" x14ac:dyDescent="0.2">
      <c r="B128" s="33"/>
      <c r="C128" s="86"/>
      <c r="D128" s="33"/>
      <c r="E128" s="89"/>
      <c r="F128" s="33"/>
      <c r="G128" s="61"/>
      <c r="H128" s="21"/>
      <c r="I128" s="21"/>
    </row>
    <row r="130" spans="2:13" x14ac:dyDescent="0.2">
      <c r="B130" t="s">
        <v>73</v>
      </c>
      <c r="J130" s="22" t="s">
        <v>33</v>
      </c>
      <c r="K130" s="22">
        <f>(1/4)*20</f>
        <v>5</v>
      </c>
      <c r="M130" t="s">
        <v>82</v>
      </c>
    </row>
    <row r="131" spans="2:13" x14ac:dyDescent="0.2">
      <c r="B131" t="s">
        <v>74</v>
      </c>
      <c r="D131">
        <v>1</v>
      </c>
      <c r="E131" t="s">
        <v>70</v>
      </c>
      <c r="J131" s="42" t="s">
        <v>71</v>
      </c>
      <c r="K131" s="42">
        <f>K130/35</f>
        <v>0.14285714285714285</v>
      </c>
      <c r="M131" t="s">
        <v>83</v>
      </c>
    </row>
    <row r="132" spans="2:13" x14ac:dyDescent="0.2">
      <c r="B132" t="s">
        <v>75</v>
      </c>
      <c r="D132">
        <v>20</v>
      </c>
      <c r="E132" t="s">
        <v>72</v>
      </c>
    </row>
    <row r="133" spans="2:13" x14ac:dyDescent="0.2">
      <c r="J133" s="45"/>
      <c r="K133" s="45"/>
    </row>
    <row r="138" spans="2:13" x14ac:dyDescent="0.2">
      <c r="J138" s="45"/>
      <c r="K138" s="45"/>
    </row>
    <row r="139" spans="2:13" x14ac:dyDescent="0.2">
      <c r="J139" s="43" t="s">
        <v>71</v>
      </c>
      <c r="K139" s="43">
        <f>SUM(K38+K106)/8</f>
        <v>1.5512152777777779</v>
      </c>
      <c r="M139" t="s">
        <v>84</v>
      </c>
    </row>
    <row r="140" spans="2:13" x14ac:dyDescent="0.2">
      <c r="J140" s="45"/>
      <c r="K140" s="45"/>
    </row>
    <row r="141" spans="2:13" x14ac:dyDescent="0.2">
      <c r="J141" s="43" t="s">
        <v>71</v>
      </c>
      <c r="K141" s="43">
        <f>SUM(K38+K106+K130)/20</f>
        <v>0.87048611111111107</v>
      </c>
      <c r="M141" t="s">
        <v>85</v>
      </c>
    </row>
    <row r="142" spans="2:13" x14ac:dyDescent="0.2">
      <c r="J142" s="45"/>
      <c r="K142" s="45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31"/>
  <sheetViews>
    <sheetView workbookViewId="0">
      <selection activeCell="I11" sqref="I11"/>
    </sheetView>
  </sheetViews>
  <sheetFormatPr defaultRowHeight="14.25" x14ac:dyDescent="0.2"/>
  <sheetData>
    <row r="1" spans="1:23" x14ac:dyDescent="0.2">
      <c r="A1" s="26" t="s">
        <v>43</v>
      </c>
    </row>
    <row r="3" spans="1:23" x14ac:dyDescent="0.2">
      <c r="A3" s="28"/>
      <c r="B3" s="28" t="s">
        <v>44</v>
      </c>
    </row>
    <row r="5" spans="1:23" x14ac:dyDescent="0.2">
      <c r="A5" s="26" t="s">
        <v>45</v>
      </c>
    </row>
    <row r="6" spans="1:23" x14ac:dyDescent="0.2">
      <c r="A6" s="26"/>
    </row>
    <row r="7" spans="1:23" x14ac:dyDescent="0.2">
      <c r="A7" s="26"/>
      <c r="B7" s="39" t="s">
        <v>46</v>
      </c>
      <c r="M7" s="39" t="s">
        <v>47</v>
      </c>
    </row>
    <row r="8" spans="1:23" x14ac:dyDescent="0.2">
      <c r="A8" s="26"/>
      <c r="B8" s="39"/>
      <c r="M8" s="39"/>
    </row>
    <row r="9" spans="1:23" x14ac:dyDescent="0.2">
      <c r="A9" s="26"/>
      <c r="B9" s="39"/>
      <c r="H9" s="38"/>
      <c r="I9" s="38" t="s">
        <v>48</v>
      </c>
      <c r="M9" s="39"/>
      <c r="V9" s="38"/>
      <c r="W9" s="38" t="s">
        <v>49</v>
      </c>
    </row>
    <row r="10" spans="1:23" x14ac:dyDescent="0.2">
      <c r="M10" s="39"/>
    </row>
    <row r="11" spans="1:23" x14ac:dyDescent="0.2">
      <c r="M11" s="39"/>
    </row>
    <row r="12" spans="1:23" x14ac:dyDescent="0.2">
      <c r="H12" s="38"/>
      <c r="M12" s="38" t="s">
        <v>50</v>
      </c>
      <c r="R12" s="38"/>
      <c r="S12" s="38" t="s">
        <v>51</v>
      </c>
    </row>
    <row r="15" spans="1:23" x14ac:dyDescent="0.2">
      <c r="M15" s="39"/>
    </row>
    <row r="16" spans="1:23" x14ac:dyDescent="0.2">
      <c r="M16" s="38" t="s">
        <v>52</v>
      </c>
      <c r="S16" t="s">
        <v>53</v>
      </c>
      <c r="U16" s="40"/>
      <c r="V16" s="40"/>
    </row>
    <row r="19" spans="1:20" x14ac:dyDescent="0.2">
      <c r="M19" s="39"/>
    </row>
    <row r="20" spans="1:20" x14ac:dyDescent="0.2">
      <c r="M20" s="38" t="s">
        <v>54</v>
      </c>
      <c r="T20" t="s">
        <v>55</v>
      </c>
    </row>
    <row r="23" spans="1:20" x14ac:dyDescent="0.2">
      <c r="A23" s="26" t="s">
        <v>56</v>
      </c>
    </row>
    <row r="24" spans="1:20" x14ac:dyDescent="0.2">
      <c r="A24" s="26"/>
    </row>
    <row r="25" spans="1:20" x14ac:dyDescent="0.2">
      <c r="B25" s="39" t="s">
        <v>46</v>
      </c>
      <c r="M25" s="39" t="s">
        <v>47</v>
      </c>
    </row>
    <row r="26" spans="1:20" x14ac:dyDescent="0.2">
      <c r="J26" t="s">
        <v>57</v>
      </c>
    </row>
    <row r="27" spans="1:20" x14ac:dyDescent="0.2">
      <c r="F27" s="38"/>
      <c r="G27" s="38" t="s">
        <v>58</v>
      </c>
    </row>
    <row r="28" spans="1:20" x14ac:dyDescent="0.2">
      <c r="R28" t="s">
        <v>68</v>
      </c>
    </row>
    <row r="31" spans="1:20" x14ac:dyDescent="0.2">
      <c r="O31" t="s">
        <v>67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75" zoomScaleNormal="175" workbookViewId="0">
      <selection activeCell="F9" sqref="F9"/>
    </sheetView>
  </sheetViews>
  <sheetFormatPr defaultColWidth="9.125" defaultRowHeight="23.25" x14ac:dyDescent="0.5"/>
  <cols>
    <col min="1" max="1" width="25.375" style="46" customWidth="1"/>
    <col min="2" max="3" width="9.125" style="46"/>
    <col min="4" max="4" width="14.375" style="46" customWidth="1"/>
    <col min="5" max="5" width="9.125" style="46"/>
    <col min="6" max="6" width="25.75" style="46" customWidth="1"/>
    <col min="7" max="16384" width="9.125" style="46"/>
  </cols>
  <sheetData>
    <row r="1" spans="1:6" x14ac:dyDescent="0.5">
      <c r="A1" s="46" t="s">
        <v>180</v>
      </c>
    </row>
    <row r="2" spans="1:6" x14ac:dyDescent="0.5">
      <c r="A2" s="123" t="s">
        <v>86</v>
      </c>
      <c r="B2" s="123" t="s">
        <v>87</v>
      </c>
      <c r="C2" s="123" t="s">
        <v>88</v>
      </c>
      <c r="D2" s="123" t="s">
        <v>89</v>
      </c>
      <c r="E2" s="123"/>
      <c r="F2" s="124" t="s">
        <v>92</v>
      </c>
    </row>
    <row r="3" spans="1:6" x14ac:dyDescent="0.5">
      <c r="A3" s="123"/>
      <c r="B3" s="123"/>
      <c r="C3" s="123"/>
      <c r="D3" s="52" t="s">
        <v>90</v>
      </c>
      <c r="E3" s="52" t="s">
        <v>91</v>
      </c>
      <c r="F3" s="125"/>
    </row>
    <row r="4" spans="1:6" x14ac:dyDescent="0.5">
      <c r="A4" s="47" t="s">
        <v>93</v>
      </c>
      <c r="B4" s="52">
        <v>0</v>
      </c>
      <c r="C4" s="52">
        <v>0</v>
      </c>
      <c r="D4" s="52">
        <v>0</v>
      </c>
      <c r="E4" s="52">
        <v>0</v>
      </c>
      <c r="F4" s="52">
        <v>0</v>
      </c>
    </row>
    <row r="5" spans="1:6" x14ac:dyDescent="0.5">
      <c r="A5" s="47" t="s">
        <v>94</v>
      </c>
      <c r="B5" s="52">
        <v>0</v>
      </c>
      <c r="C5" s="52">
        <v>0</v>
      </c>
      <c r="D5" s="52">
        <v>0</v>
      </c>
      <c r="E5" s="52">
        <v>0</v>
      </c>
      <c r="F5" s="52">
        <v>0</v>
      </c>
    </row>
    <row r="6" spans="1:6" x14ac:dyDescent="0.5">
      <c r="A6" s="47" t="s">
        <v>95</v>
      </c>
      <c r="B6" s="52">
        <v>1</v>
      </c>
      <c r="C6" s="52">
        <v>4</v>
      </c>
      <c r="D6" s="52">
        <v>5</v>
      </c>
      <c r="E6" s="52">
        <v>4.88</v>
      </c>
      <c r="F6" s="52">
        <v>100</v>
      </c>
    </row>
    <row r="7" spans="1:6" x14ac:dyDescent="0.5">
      <c r="A7" s="47" t="s">
        <v>96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</row>
    <row r="8" spans="1:6" x14ac:dyDescent="0.5">
      <c r="A8" s="47" t="s">
        <v>97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</row>
    <row r="9" spans="1:6" x14ac:dyDescent="0.5">
      <c r="A9" s="48" t="s">
        <v>89</v>
      </c>
      <c r="B9" s="122">
        <f>SUM(B4:B8)</f>
        <v>1</v>
      </c>
      <c r="C9" s="122">
        <f>SUM(C4:C8)</f>
        <v>4</v>
      </c>
      <c r="D9" s="122">
        <v>5</v>
      </c>
      <c r="E9" s="122">
        <v>4.88</v>
      </c>
      <c r="F9" s="122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</vt:lpstr>
      <vt:lpstr>วิธีการคำนวณ </vt:lpstr>
      <vt:lpstr>สูตรการคำนวณ</vt:lpstr>
      <vt:lpstr>ตารางแสดงผล</vt:lpstr>
      <vt:lpstr>แนวทางข้อตกลง!OLE_LINK1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Kanittha</cp:lastModifiedBy>
  <cp:revision/>
  <dcterms:created xsi:type="dcterms:W3CDTF">2019-12-26T04:21:03Z</dcterms:created>
  <dcterms:modified xsi:type="dcterms:W3CDTF">2025-05-20T07:27:26Z</dcterms:modified>
  <cp:category/>
  <cp:contentStatus/>
</cp:coreProperties>
</file>